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2050" windowHeight="5507" activeTab="0"/>
  </bookViews>
  <sheets>
    <sheet name="WERTE" sheetId="1" r:id="rId1"/>
    <sheet name="Berechnung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<sst xmlns="http://schemas.openxmlformats.org/spreadsheetml/2006/main" count="47" uniqueCount="32">
  <si>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Holzsorte:</t>
  </si>
  <si>
    <t xml:space="preserve">Datum: </t>
  </si>
  <si>
    <t>Max</t>
  </si>
  <si>
    <t>MinSAT:</t>
  </si>
  <si>
    <t>Min.</t>
  </si>
  <si>
    <t>MaxSAT</t>
  </si>
  <si>
    <t>Ho</t>
  </si>
  <si>
    <t>Nr.</t>
  </si>
  <si>
    <t>TAT</t>
  </si>
  <si>
    <t>NAT</t>
  </si>
  <si>
    <t>SAT</t>
  </si>
  <si>
    <t>Summe Hölzer:</t>
  </si>
  <si>
    <t>Summe verwendet:</t>
  </si>
  <si>
    <t>=</t>
  </si>
  <si>
    <t>%</t>
  </si>
  <si>
    <t>zu hart</t>
  </si>
  <si>
    <t>zu weich</t>
  </si>
  <si>
    <t xml:space="preserve">Anzahl % </t>
  </si>
  <si>
    <t>Anzahl SAT verwendet</t>
  </si>
  <si>
    <t>Anzahl SAT hart</t>
  </si>
  <si>
    <t>Anszahl SAT weich</t>
  </si>
  <si>
    <t>Ausreißer</t>
  </si>
  <si>
    <t>NAT über TAT</t>
  </si>
  <si>
    <t>SAT erwartet</t>
  </si>
  <si>
    <t>-N-</t>
  </si>
  <si>
    <t>SAT ist</t>
  </si>
  <si>
    <t>lfd. Nr.</t>
  </si>
  <si>
    <t>Toleranz</t>
  </si>
  <si>
    <t>bitte eintragen!</t>
  </si>
  <si>
    <t>Einstellung für den Innenhobel</t>
  </si>
  <si>
    <t>1/100mm</t>
  </si>
  <si>
    <t>SAT-Verteilung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</si>
</sst>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8">
    <font>
      <sz val="10"/>
      <name val="Tahoma"/>
      <family val="0"/>
    </font>
    <font>
      <sz val="11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8"/>
      <name val="Tahoma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Tahoma"/>
      <family val="2"/>
    </font>
    <font>
      <b/>
      <sz val="10"/>
      <color indexed="8"/>
      <name val="Arial"/>
      <family val="2"/>
    </font>
    <font>
      <sz val="10"/>
      <color indexed="9"/>
      <name val="Tahoma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.25"/>
      <color indexed="8"/>
      <name val="Arial"/>
      <family val="0"/>
    </font>
    <font>
      <sz val="4"/>
      <color indexed="8"/>
      <name val="Arial"/>
      <family val="0"/>
    </font>
    <font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rgb="FFFF0000"/>
      <name val="Arial"/>
      <family val="2"/>
    </font>
    <font>
      <sz val="10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1" fontId="2" fillId="0" borderId="18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vertical="center"/>
    </xf>
    <xf numFmtId="1" fontId="2" fillId="0" borderId="19" xfId="0" applyNumberFormat="1" applyFont="1" applyBorder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1" fontId="7" fillId="0" borderId="10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9" fontId="2" fillId="34" borderId="10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164" fontId="57" fillId="36" borderId="0" xfId="0" applyNumberFormat="1" applyFont="1" applyFill="1" applyAlignment="1" applyProtection="1">
      <alignment/>
      <protection/>
    </xf>
    <xf numFmtId="0" fontId="57" fillId="36" borderId="0" xfId="0" applyFont="1" applyFill="1" applyAlignment="1" applyProtection="1">
      <alignment vertical="top"/>
      <protection/>
    </xf>
    <xf numFmtId="0" fontId="17" fillId="0" borderId="0" xfId="0" applyFont="1" applyAlignment="1">
      <alignment horizontal="center" vertical="center"/>
    </xf>
    <xf numFmtId="0" fontId="2" fillId="37" borderId="0" xfId="0" applyFont="1" applyFill="1" applyAlignment="1" applyProtection="1">
      <alignment horizontal="center" vertical="center"/>
      <protection locked="0"/>
    </xf>
    <xf numFmtId="0" fontId="2" fillId="36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" fillId="34" borderId="13" xfId="0" applyNumberFormat="1" applyFont="1" applyFill="1" applyBorder="1" applyAlignment="1" applyProtection="1">
      <alignment horizontal="left" vertical="center"/>
      <protection locked="0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indexed="10"/>
      </font>
    </dxf>
    <dxf>
      <font>
        <b/>
        <i val="0"/>
        <color indexed="39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075"/>
          <c:w val="0.92975"/>
          <c:h val="0.97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Berechnung!$D$2:$D$53</c:f>
              <c:numCache>
                <c:ptCount val="5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</c:numCache>
            </c:numRef>
          </c:cat>
          <c:val>
            <c:numRef>
              <c:f>Berechnung!$E$2:$E$53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1975265"/>
        <c:axId val="17777386"/>
      </c:barChart>
      <c:catAx>
        <c:axId val="19752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77386"/>
        <c:crosses val="autoZero"/>
        <c:auto val="1"/>
        <c:lblOffset val="100"/>
        <c:tickLblSkip val="2"/>
        <c:noMultiLvlLbl val="0"/>
      </c:catAx>
      <c:valAx>
        <c:axId val="1777738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5265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515"/>
          <c:w val="0.9265"/>
          <c:h val="0.8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WERTE!$B$6:$B$30</c:f>
              <c:numCache/>
            </c:numRef>
          </c:xVal>
          <c:yVal>
            <c:numRef>
              <c:f>WERTE!$C$6:$C$30</c:f>
              <c:numCache/>
            </c:numRef>
          </c:yVal>
          <c:smooth val="0"/>
        </c:ser>
        <c:axId val="25778747"/>
        <c:axId val="30682132"/>
      </c:scatterChart>
      <c:valAx>
        <c:axId val="25778747"/>
        <c:scaling>
          <c:orientation val="minMax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82132"/>
        <c:crosses val="autoZero"/>
        <c:crossBetween val="midCat"/>
        <c:dispUnits/>
      </c:valAx>
      <c:valAx>
        <c:axId val="3068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787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12"/>
          <c:w val="0.97875"/>
          <c:h val="0.97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WERTE!$B$6:$B$30</c:f>
              <c:numCache>
                <c:ptCount val="25"/>
                <c:pt idx="0">
                  <c:v>23</c:v>
                </c:pt>
                <c:pt idx="1">
                  <c:v>23</c:v>
                </c:pt>
                <c:pt idx="2">
                  <c:v>20</c:v>
                </c:pt>
                <c:pt idx="3">
                  <c:v>14</c:v>
                </c:pt>
                <c:pt idx="4">
                  <c:v>23</c:v>
                </c:pt>
                <c:pt idx="5">
                  <c:v>24</c:v>
                </c:pt>
                <c:pt idx="6">
                  <c:v>19</c:v>
                </c:pt>
                <c:pt idx="7">
                  <c:v>14</c:v>
                </c:pt>
                <c:pt idx="8">
                  <c:v>13</c:v>
                </c:pt>
                <c:pt idx="9">
                  <c:v>20</c:v>
                </c:pt>
                <c:pt idx="10">
                  <c:v>21</c:v>
                </c:pt>
                <c:pt idx="11">
                  <c:v>22</c:v>
                </c:pt>
                <c:pt idx="12">
                  <c:v>27</c:v>
                </c:pt>
                <c:pt idx="13">
                  <c:v>19</c:v>
                </c:pt>
                <c:pt idx="14">
                  <c:v>19</c:v>
                </c:pt>
                <c:pt idx="15">
                  <c:v>17</c:v>
                </c:pt>
                <c:pt idx="16">
                  <c:v>20</c:v>
                </c:pt>
                <c:pt idx="17">
                  <c:v>17</c:v>
                </c:pt>
                <c:pt idx="18">
                  <c:v>22</c:v>
                </c:pt>
                <c:pt idx="19">
                  <c:v>18</c:v>
                </c:pt>
                <c:pt idx="20">
                  <c:v>24</c:v>
                </c:pt>
                <c:pt idx="21">
                  <c:v>17</c:v>
                </c:pt>
                <c:pt idx="22">
                  <c:v>23</c:v>
                </c:pt>
                <c:pt idx="23">
                  <c:v>17</c:v>
                </c:pt>
                <c:pt idx="24">
                  <c:v>18</c:v>
                </c:pt>
              </c:numCache>
            </c:numRef>
          </c:xVal>
          <c:yVal>
            <c:numRef>
              <c:f>WERTE!$C$6:$C$30</c:f>
              <c:numCache>
                <c:ptCount val="25"/>
                <c:pt idx="0">
                  <c:v>12</c:v>
                </c:pt>
                <c:pt idx="1">
                  <c:v>9</c:v>
                </c:pt>
                <c:pt idx="2">
                  <c:v>5</c:v>
                </c:pt>
                <c:pt idx="3">
                  <c:v>1</c:v>
                </c:pt>
                <c:pt idx="4">
                  <c:v>8</c:v>
                </c:pt>
                <c:pt idx="5">
                  <c:v>10</c:v>
                </c:pt>
                <c:pt idx="6">
                  <c:v>4</c:v>
                </c:pt>
                <c:pt idx="7">
                  <c:v>5</c:v>
                </c:pt>
                <c:pt idx="8">
                  <c:v>1</c:v>
                </c:pt>
                <c:pt idx="9">
                  <c:v>5</c:v>
                </c:pt>
                <c:pt idx="10">
                  <c:v>8</c:v>
                </c:pt>
                <c:pt idx="11">
                  <c:v>13</c:v>
                </c:pt>
                <c:pt idx="12">
                  <c:v>13</c:v>
                </c:pt>
                <c:pt idx="13">
                  <c:v>9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6</c:v>
                </c:pt>
                <c:pt idx="19">
                  <c:v>6</c:v>
                </c:pt>
                <c:pt idx="20">
                  <c:v>11</c:v>
                </c:pt>
                <c:pt idx="21">
                  <c:v>5</c:v>
                </c:pt>
                <c:pt idx="22">
                  <c:v>10</c:v>
                </c:pt>
                <c:pt idx="23">
                  <c:v>5</c:v>
                </c:pt>
                <c:pt idx="24">
                  <c:v>2</c:v>
                </c:pt>
              </c:numCache>
            </c:numRef>
          </c:yVal>
          <c:smooth val="0"/>
        </c:ser>
        <c:axId val="7703733"/>
        <c:axId val="2224734"/>
      </c:scatterChart>
      <c:valAx>
        <c:axId val="7703733"/>
        <c:scaling>
          <c:orientation val="minMax"/>
          <c:min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4734"/>
        <c:crosses val="autoZero"/>
        <c:crossBetween val="midCat"/>
        <c:dispUnits/>
      </c:valAx>
      <c:valAx>
        <c:axId val="2224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37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4</xdr:row>
      <xdr:rowOff>19050</xdr:rowOff>
    </xdr:from>
    <xdr:to>
      <xdr:col>11</xdr:col>
      <xdr:colOff>209550</xdr:colOff>
      <xdr:row>25</xdr:row>
      <xdr:rowOff>238125</xdr:rowOff>
    </xdr:to>
    <xdr:graphicFrame>
      <xdr:nvGraphicFramePr>
        <xdr:cNvPr id="1" name="Chart 35"/>
        <xdr:cNvGraphicFramePr/>
      </xdr:nvGraphicFramePr>
      <xdr:xfrm>
        <a:off x="3324225" y="1276350"/>
        <a:ext cx="16097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1</xdr:row>
      <xdr:rowOff>9525</xdr:rowOff>
    </xdr:from>
    <xdr:to>
      <xdr:col>23</xdr:col>
      <xdr:colOff>323850</xdr:colOff>
      <xdr:row>12</xdr:row>
      <xdr:rowOff>295275</xdr:rowOff>
    </xdr:to>
    <xdr:graphicFrame>
      <xdr:nvGraphicFramePr>
        <xdr:cNvPr id="2" name="Chart 37"/>
        <xdr:cNvGraphicFramePr/>
      </xdr:nvGraphicFramePr>
      <xdr:xfrm>
        <a:off x="5114925" y="323850"/>
        <a:ext cx="488632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68</xdr:row>
      <xdr:rowOff>38100</xdr:rowOff>
    </xdr:from>
    <xdr:to>
      <xdr:col>12</xdr:col>
      <xdr:colOff>581025</xdr:colOff>
      <xdr:row>107</xdr:row>
      <xdr:rowOff>114300</xdr:rowOff>
    </xdr:to>
    <xdr:graphicFrame>
      <xdr:nvGraphicFramePr>
        <xdr:cNvPr id="1" name="Chart 6"/>
        <xdr:cNvGraphicFramePr/>
      </xdr:nvGraphicFramePr>
      <xdr:xfrm>
        <a:off x="1085850" y="11049000"/>
        <a:ext cx="80200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8"/>
  <sheetViews>
    <sheetView tabSelected="1" zoomScalePageLayoutView="0" workbookViewId="0" topLeftCell="A1">
      <selection activeCell="D35" sqref="D35"/>
    </sheetView>
  </sheetViews>
  <sheetFormatPr defaultColWidth="5.8515625" defaultRowHeight="24.75" customHeight="1"/>
  <cols>
    <col min="1" max="1" width="5.8515625" style="3" customWidth="1"/>
    <col min="2" max="2" width="7.28125" style="3" customWidth="1"/>
    <col min="3" max="3" width="5.8515625" style="3" customWidth="1"/>
    <col min="4" max="4" width="6.140625" style="3" customWidth="1"/>
    <col min="5" max="5" width="5.00390625" style="3" customWidth="1"/>
    <col min="6" max="6" width="11.140625" style="3" customWidth="1"/>
    <col min="7" max="7" width="6.140625" style="11" customWidth="1"/>
    <col min="8" max="12" width="5.8515625" style="3" customWidth="1"/>
    <col min="13" max="17" width="6.00390625" style="3" bestFit="1" customWidth="1"/>
    <col min="18" max="18" width="6.7109375" style="3" customWidth="1"/>
    <col min="19" max="19" width="6.00390625" style="3" bestFit="1" customWidth="1"/>
    <col min="20" max="20" width="7.8515625" style="3" bestFit="1" customWidth="1"/>
    <col min="21" max="22" width="6.00390625" style="3" bestFit="1" customWidth="1"/>
    <col min="23" max="16384" width="5.8515625" style="3" customWidth="1"/>
  </cols>
  <sheetData>
    <row r="1" spans="1:15" ht="24.75" customHeight="1">
      <c r="A1" s="19" t="s">
        <v>0</v>
      </c>
      <c r="B1" s="19"/>
      <c r="C1" s="66" t="s">
        <v>28</v>
      </c>
      <c r="D1" s="65"/>
      <c r="E1" s="66"/>
      <c r="F1" s="66"/>
      <c r="G1" s="4"/>
      <c r="H1" s="57">
        <f>SLOPE(WERTE!$C$6:$C$30,WERTE!$B$6:$B$30)</f>
        <v>0.8960896910035551</v>
      </c>
      <c r="M1" s="5"/>
      <c r="N1" s="53" t="s">
        <v>22</v>
      </c>
      <c r="O1" s="5"/>
    </row>
    <row r="2" spans="1:18" ht="24.75" customHeight="1">
      <c r="A2" s="19" t="s">
        <v>1</v>
      </c>
      <c r="B2" s="10"/>
      <c r="C2" s="64" t="s">
        <v>28</v>
      </c>
      <c r="D2" s="65"/>
      <c r="E2" s="64"/>
      <c r="F2" s="64"/>
      <c r="G2" s="4"/>
      <c r="H2" s="58">
        <f>INTERCEPT(WERTE!$C$6:$C$30,WERTE!$B$6:$B$30)</f>
        <v>-11.34673229423025</v>
      </c>
      <c r="O2" s="15"/>
      <c r="R2" s="21"/>
    </row>
    <row r="3" spans="1:18" ht="24.75" customHeight="1">
      <c r="A3" s="3" t="s">
        <v>2</v>
      </c>
      <c r="B3" s="31">
        <v>130</v>
      </c>
      <c r="C3" s="15"/>
      <c r="E3" s="28"/>
      <c r="F3" s="28" t="s">
        <v>3</v>
      </c>
      <c r="G3" s="60">
        <v>18</v>
      </c>
      <c r="M3"/>
      <c r="O3" s="15"/>
      <c r="R3" s="21"/>
    </row>
    <row r="4" spans="1:13" ht="24.75" customHeight="1">
      <c r="A4" s="3" t="s">
        <v>4</v>
      </c>
      <c r="B4" s="31">
        <v>110</v>
      </c>
      <c r="C4" s="15"/>
      <c r="D4" s="59" t="s">
        <v>27</v>
      </c>
      <c r="E4" s="56">
        <v>3</v>
      </c>
      <c r="F4" s="29" t="s">
        <v>5</v>
      </c>
      <c r="G4" s="60">
        <v>38</v>
      </c>
      <c r="J4" s="3" t="s">
        <v>31</v>
      </c>
      <c r="M4" s="15"/>
    </row>
    <row r="5" spans="1:26" s="5" customFormat="1" ht="24.75" customHeight="1">
      <c r="A5" s="1" t="s">
        <v>7</v>
      </c>
      <c r="B5" s="1" t="s">
        <v>8</v>
      </c>
      <c r="C5" s="1" t="s">
        <v>9</v>
      </c>
      <c r="D5" s="1" t="s">
        <v>10</v>
      </c>
      <c r="E5" s="46" t="s">
        <v>24</v>
      </c>
      <c r="F5" s="67" t="s">
        <v>26</v>
      </c>
      <c r="G5" s="2" t="s">
        <v>6</v>
      </c>
      <c r="I5" s="38"/>
      <c r="J5" s="39"/>
      <c r="K5" s="37"/>
      <c r="L5" s="37"/>
      <c r="M5" s="49"/>
      <c r="V5" s="39"/>
      <c r="W5" s="39"/>
      <c r="X5" s="39"/>
      <c r="Y5" s="39"/>
      <c r="Z5" s="39"/>
    </row>
    <row r="6" spans="1:26" ht="24.75" customHeight="1">
      <c r="A6" s="1">
        <v>1</v>
      </c>
      <c r="B6" s="54">
        <v>23</v>
      </c>
      <c r="C6" s="54">
        <v>12</v>
      </c>
      <c r="D6" s="61">
        <f>B6+C6</f>
        <v>35</v>
      </c>
      <c r="E6" s="32">
        <f>Berechnung!L32</f>
        <v>32.26333059885152</v>
      </c>
      <c r="F6" s="20">
        <f aca="true" t="shared" si="0" ref="F6:F28">IF((B6+C6&gt;($G$3-1))*AND(B6+C6&lt;($G$4+1)),"","!")</f>
      </c>
      <c r="G6" s="7">
        <f aca="true" t="shared" si="1" ref="G6:G30">IF(F6&lt;&gt;"!",($B$4-$B$3)/($G$4-$G$3)*(D6-$G$3)+$B$3,"")</f>
        <v>113</v>
      </c>
      <c r="I6" s="39"/>
      <c r="J6" s="39"/>
      <c r="L6" s="8"/>
      <c r="M6" s="49"/>
      <c r="Y6" s="39"/>
      <c r="Z6" s="39"/>
    </row>
    <row r="7" spans="1:26" ht="24.75" customHeight="1">
      <c r="A7" s="1">
        <v>2</v>
      </c>
      <c r="B7" s="54">
        <v>23</v>
      </c>
      <c r="C7" s="54">
        <v>9</v>
      </c>
      <c r="D7" s="61">
        <f aca="true" t="shared" si="2" ref="D7:D30">B7+C7</f>
        <v>32</v>
      </c>
      <c r="E7" s="32">
        <f>Berechnung!L33</f>
        <v>32.26333059885152</v>
      </c>
      <c r="F7" s="20">
        <f t="shared" si="0"/>
      </c>
      <c r="G7" s="7">
        <f t="shared" si="1"/>
        <v>116</v>
      </c>
      <c r="I7" s="39"/>
      <c r="J7" s="39"/>
      <c r="M7" s="49"/>
      <c r="Y7" s="39"/>
      <c r="Z7" s="39"/>
    </row>
    <row r="8" spans="1:26" ht="24.75" customHeight="1">
      <c r="A8" s="1">
        <v>3</v>
      </c>
      <c r="B8" s="54">
        <v>20</v>
      </c>
      <c r="C8" s="54">
        <v>5</v>
      </c>
      <c r="D8" s="61">
        <f t="shared" si="2"/>
        <v>25</v>
      </c>
      <c r="E8" s="32">
        <f>Berechnung!L34</f>
        <v>26.57506152584085</v>
      </c>
      <c r="F8" s="20">
        <f t="shared" si="0"/>
      </c>
      <c r="G8" s="7">
        <f t="shared" si="1"/>
        <v>123</v>
      </c>
      <c r="I8" s="39"/>
      <c r="J8" s="39"/>
      <c r="L8" s="8"/>
      <c r="M8" s="49"/>
      <c r="Y8" s="39"/>
      <c r="Z8" s="39"/>
    </row>
    <row r="9" spans="1:26" ht="24.75" customHeight="1">
      <c r="A9" s="1">
        <v>4</v>
      </c>
      <c r="B9" s="54">
        <v>14</v>
      </c>
      <c r="C9" s="54">
        <v>1</v>
      </c>
      <c r="D9" s="61">
        <f t="shared" si="2"/>
        <v>15</v>
      </c>
      <c r="E9" s="32">
        <f>Berechnung!L35</f>
        <v>15.198523379819521</v>
      </c>
      <c r="F9" s="20" t="str">
        <f t="shared" si="0"/>
        <v>!</v>
      </c>
      <c r="G9" s="7">
        <f t="shared" si="1"/>
      </c>
      <c r="I9" s="39"/>
      <c r="J9" s="39"/>
      <c r="L9" s="8"/>
      <c r="M9" s="49"/>
      <c r="Y9" s="39"/>
      <c r="Z9" s="39"/>
    </row>
    <row r="10" spans="1:26" ht="24.75" customHeight="1">
      <c r="A10" s="1">
        <v>5</v>
      </c>
      <c r="B10" s="54">
        <v>23</v>
      </c>
      <c r="C10" s="54">
        <v>8</v>
      </c>
      <c r="D10" s="61">
        <f t="shared" si="2"/>
        <v>31</v>
      </c>
      <c r="E10" s="32">
        <f>Berechnung!L36</f>
        <v>32.26333059885152</v>
      </c>
      <c r="F10" s="20">
        <f t="shared" si="0"/>
      </c>
      <c r="G10" s="7">
        <f t="shared" si="1"/>
        <v>117</v>
      </c>
      <c r="I10" s="39"/>
      <c r="J10" s="39"/>
      <c r="L10" s="8"/>
      <c r="M10" s="49"/>
      <c r="Y10" s="39"/>
      <c r="Z10" s="39"/>
    </row>
    <row r="11" spans="1:26" ht="24.75" customHeight="1">
      <c r="A11" s="1">
        <v>6</v>
      </c>
      <c r="B11" s="54">
        <v>24</v>
      </c>
      <c r="C11" s="54">
        <v>10</v>
      </c>
      <c r="D11" s="61">
        <f t="shared" si="2"/>
        <v>34</v>
      </c>
      <c r="E11" s="32">
        <f>Berechnung!L37</f>
        <v>34.15942028985507</v>
      </c>
      <c r="F11" s="20">
        <f t="shared" si="0"/>
      </c>
      <c r="G11" s="7">
        <f t="shared" si="1"/>
        <v>114</v>
      </c>
      <c r="I11" s="39"/>
      <c r="J11" s="39"/>
      <c r="L11" s="8"/>
      <c r="M11" s="49"/>
      <c r="Y11" s="39"/>
      <c r="Z11" s="39"/>
    </row>
    <row r="12" spans="1:26" ht="24.75" customHeight="1">
      <c r="A12" s="1">
        <v>7</v>
      </c>
      <c r="B12" s="54">
        <v>19</v>
      </c>
      <c r="C12" s="54">
        <v>4</v>
      </c>
      <c r="D12" s="61">
        <f t="shared" si="2"/>
        <v>23</v>
      </c>
      <c r="E12" s="32">
        <f>Berechnung!L38</f>
        <v>24.678971834837295</v>
      </c>
      <c r="F12" s="20">
        <f t="shared" si="0"/>
      </c>
      <c r="G12" s="7">
        <f t="shared" si="1"/>
        <v>125</v>
      </c>
      <c r="I12" s="39"/>
      <c r="J12" s="39"/>
      <c r="L12" s="8"/>
      <c r="M12" s="49"/>
      <c r="Y12" s="39"/>
      <c r="Z12" s="39"/>
    </row>
    <row r="13" spans="1:26" ht="24.75" customHeight="1">
      <c r="A13" s="1">
        <v>8</v>
      </c>
      <c r="B13" s="54">
        <v>14</v>
      </c>
      <c r="C13" s="54">
        <v>5</v>
      </c>
      <c r="D13" s="61">
        <f t="shared" si="2"/>
        <v>19</v>
      </c>
      <c r="E13" s="32">
        <f>Berechnung!L39</f>
        <v>15.198523379819521</v>
      </c>
      <c r="F13" s="20">
        <f t="shared" si="0"/>
      </c>
      <c r="G13" s="7">
        <f t="shared" si="1"/>
        <v>129</v>
      </c>
      <c r="I13" s="39"/>
      <c r="J13" s="39"/>
      <c r="L13" s="8"/>
      <c r="M13" s="49"/>
      <c r="Y13" s="39"/>
      <c r="Z13" s="39"/>
    </row>
    <row r="14" spans="1:26" ht="24.75" customHeight="1">
      <c r="A14" s="1">
        <v>9</v>
      </c>
      <c r="B14" s="54">
        <v>13</v>
      </c>
      <c r="C14" s="54">
        <v>1</v>
      </c>
      <c r="D14" s="61">
        <f t="shared" si="2"/>
        <v>14</v>
      </c>
      <c r="E14" s="32">
        <f>Berechnung!L40</f>
        <v>13.302433688815965</v>
      </c>
      <c r="F14" s="20" t="str">
        <f t="shared" si="0"/>
        <v>!</v>
      </c>
      <c r="G14" s="7">
        <f t="shared" si="1"/>
      </c>
      <c r="I14" s="39"/>
      <c r="J14" s="39"/>
      <c r="L14" s="8"/>
      <c r="M14" s="49"/>
      <c r="N14" s="15" t="s">
        <v>29</v>
      </c>
      <c r="Y14" s="39"/>
      <c r="Z14" s="39"/>
    </row>
    <row r="15" spans="1:26" ht="24.75" customHeight="1">
      <c r="A15" s="1">
        <v>10</v>
      </c>
      <c r="B15" s="54">
        <v>20</v>
      </c>
      <c r="C15" s="54">
        <v>5</v>
      </c>
      <c r="D15" s="61">
        <f t="shared" si="2"/>
        <v>25</v>
      </c>
      <c r="E15" s="32">
        <f>Berechnung!L41</f>
        <v>26.57506152584085</v>
      </c>
      <c r="F15" s="20">
        <f t="shared" si="0"/>
      </c>
      <c r="G15" s="7">
        <f t="shared" si="1"/>
        <v>123</v>
      </c>
      <c r="I15" s="39"/>
      <c r="J15" s="39"/>
      <c r="L15" s="8"/>
      <c r="M15" s="49"/>
      <c r="N15" s="3" t="s">
        <v>10</v>
      </c>
      <c r="O15" s="63" t="s">
        <v>30</v>
      </c>
      <c r="Q15" s="3" t="s">
        <v>10</v>
      </c>
      <c r="R15" s="63" t="s">
        <v>30</v>
      </c>
      <c r="T15" s="3" t="s">
        <v>10</v>
      </c>
      <c r="U15" s="63" t="s">
        <v>30</v>
      </c>
      <c r="V15" s="39"/>
      <c r="W15" s="3" t="s">
        <v>10</v>
      </c>
      <c r="X15" s="63" t="s">
        <v>30</v>
      </c>
      <c r="Y15" s="39"/>
      <c r="Z15" s="39"/>
    </row>
    <row r="16" spans="1:26" ht="24.75" customHeight="1">
      <c r="A16" s="1">
        <v>11</v>
      </c>
      <c r="B16" s="54">
        <v>21</v>
      </c>
      <c r="C16" s="54">
        <v>8</v>
      </c>
      <c r="D16" s="61">
        <f t="shared" si="2"/>
        <v>29</v>
      </c>
      <c r="E16" s="32">
        <f>Berechnung!L42</f>
        <v>28.471151216844405</v>
      </c>
      <c r="F16" s="20">
        <f t="shared" si="0"/>
      </c>
      <c r="G16" s="7">
        <f t="shared" si="1"/>
        <v>119</v>
      </c>
      <c r="I16" s="39"/>
      <c r="J16" s="39"/>
      <c r="L16" s="8"/>
      <c r="M16" s="39"/>
      <c r="N16" s="50">
        <v>15</v>
      </c>
      <c r="O16" s="7">
        <f>IF(AND(N16&lt;=$G$4,N16&gt;=$G$3),($B$4-$B$3)/($G$4-$G$3)*(N16-$G$3)+$B$3,"")</f>
      </c>
      <c r="P16" s="39"/>
      <c r="Q16" s="51">
        <v>25</v>
      </c>
      <c r="R16" s="7">
        <f aca="true" t="shared" si="3" ref="R16:R25">IF(AND(Q16&lt;=$G$4,Q16&gt;=$G$3),($B$4-$B$3)/($G$4-$G$3)*(Q16-$G$3)+$B$3,"")</f>
        <v>123</v>
      </c>
      <c r="S16" s="39"/>
      <c r="T16" s="52">
        <v>35</v>
      </c>
      <c r="U16" s="7">
        <f aca="true" t="shared" si="4" ref="U16:U25">IF(AND(T16&lt;=$G$4,T16&gt;=$G$3),($B$4-$B$3)/($G$4-$G$3)*(T16-$G$3)+$B$3,"")</f>
        <v>113</v>
      </c>
      <c r="V16" s="39"/>
      <c r="W16" s="52">
        <v>46</v>
      </c>
      <c r="X16" s="7">
        <f aca="true" t="shared" si="5" ref="X16:X25">IF(AND(W16&lt;=$G$4,W16&gt;=$G$3),($B$4-$B$3)/($G$4-$G$3)*(W16-$G$3)+$B$3,"")</f>
      </c>
      <c r="Y16" s="62"/>
      <c r="Z16" s="39"/>
    </row>
    <row r="17" spans="1:26" ht="24.75" customHeight="1">
      <c r="A17" s="1">
        <v>12</v>
      </c>
      <c r="B17" s="54">
        <v>22</v>
      </c>
      <c r="C17" s="54">
        <v>13</v>
      </c>
      <c r="D17" s="61">
        <f t="shared" si="2"/>
        <v>35</v>
      </c>
      <c r="E17" s="32">
        <f>Berechnung!L43</f>
        <v>30.36724090784796</v>
      </c>
      <c r="F17" s="20">
        <f t="shared" si="0"/>
      </c>
      <c r="G17" s="7">
        <f t="shared" si="1"/>
        <v>113</v>
      </c>
      <c r="I17" s="39"/>
      <c r="J17" s="39"/>
      <c r="L17" s="8"/>
      <c r="M17" s="39"/>
      <c r="N17" s="50">
        <v>16</v>
      </c>
      <c r="O17" s="7">
        <f aca="true" t="shared" si="6" ref="O17:O25">IF(AND(N17&lt;=$G$4,N17&gt;=$G$3),($B$4-$B$3)/($G$4-$G$3)*(N17-$G$3)+$B$3,"")</f>
      </c>
      <c r="P17" s="39"/>
      <c r="Q17" s="52">
        <v>26</v>
      </c>
      <c r="R17" s="7">
        <f t="shared" si="3"/>
        <v>122</v>
      </c>
      <c r="S17" s="39"/>
      <c r="T17" s="52">
        <v>36</v>
      </c>
      <c r="U17" s="7">
        <f t="shared" si="4"/>
        <v>112</v>
      </c>
      <c r="V17" s="39"/>
      <c r="W17" s="52">
        <v>47</v>
      </c>
      <c r="X17" s="7">
        <f t="shared" si="5"/>
      </c>
      <c r="Y17" s="39"/>
      <c r="Z17" s="39"/>
    </row>
    <row r="18" spans="1:26" ht="24.75" customHeight="1">
      <c r="A18" s="1">
        <v>13</v>
      </c>
      <c r="B18" s="54">
        <v>27</v>
      </c>
      <c r="C18" s="54">
        <v>13</v>
      </c>
      <c r="D18" s="61">
        <f t="shared" si="2"/>
        <v>40</v>
      </c>
      <c r="E18" s="32">
        <f>Berechnung!L44</f>
        <v>39.84768936286574</v>
      </c>
      <c r="F18" s="20" t="str">
        <f t="shared" si="0"/>
        <v>!</v>
      </c>
      <c r="G18" s="7">
        <f t="shared" si="1"/>
      </c>
      <c r="I18" s="39"/>
      <c r="J18" s="39"/>
      <c r="L18" s="8"/>
      <c r="M18" s="39"/>
      <c r="N18" s="50">
        <v>17</v>
      </c>
      <c r="O18" s="7">
        <f t="shared" si="6"/>
      </c>
      <c r="P18" s="39"/>
      <c r="Q18" s="52">
        <v>27</v>
      </c>
      <c r="R18" s="7">
        <f t="shared" si="3"/>
        <v>121</v>
      </c>
      <c r="S18" s="39"/>
      <c r="T18" s="52">
        <v>37</v>
      </c>
      <c r="U18" s="7">
        <f t="shared" si="4"/>
        <v>111</v>
      </c>
      <c r="V18" s="39"/>
      <c r="W18" s="52">
        <v>48</v>
      </c>
      <c r="X18" s="7">
        <f t="shared" si="5"/>
      </c>
      <c r="Y18" s="39"/>
      <c r="Z18" s="39"/>
    </row>
    <row r="19" spans="1:26" ht="24.75" customHeight="1">
      <c r="A19" s="1">
        <v>14</v>
      </c>
      <c r="B19" s="54">
        <v>19</v>
      </c>
      <c r="C19" s="54">
        <v>9</v>
      </c>
      <c r="D19" s="61">
        <f t="shared" si="2"/>
        <v>28</v>
      </c>
      <c r="E19" s="32">
        <f>Berechnung!L45</f>
        <v>24.678971834837295</v>
      </c>
      <c r="F19" s="20">
        <f t="shared" si="0"/>
      </c>
      <c r="G19" s="7">
        <f t="shared" si="1"/>
        <v>120</v>
      </c>
      <c r="I19" s="39"/>
      <c r="J19" s="39"/>
      <c r="L19" s="8"/>
      <c r="M19" s="39"/>
      <c r="N19" s="50">
        <v>18</v>
      </c>
      <c r="O19" s="7">
        <f t="shared" si="6"/>
        <v>130</v>
      </c>
      <c r="P19" s="39"/>
      <c r="Q19" s="52">
        <v>28</v>
      </c>
      <c r="R19" s="7">
        <f t="shared" si="3"/>
        <v>120</v>
      </c>
      <c r="S19" s="39"/>
      <c r="T19" s="52">
        <v>38</v>
      </c>
      <c r="U19" s="7">
        <f t="shared" si="4"/>
        <v>110</v>
      </c>
      <c r="V19" s="39"/>
      <c r="W19" s="52">
        <v>49</v>
      </c>
      <c r="X19" s="7">
        <f t="shared" si="5"/>
      </c>
      <c r="Y19" s="39"/>
      <c r="Z19" s="39"/>
    </row>
    <row r="20" spans="1:26" ht="24.75" customHeight="1">
      <c r="A20" s="1">
        <v>15</v>
      </c>
      <c r="B20" s="54">
        <v>19</v>
      </c>
      <c r="C20" s="54">
        <v>3</v>
      </c>
      <c r="D20" s="61">
        <f t="shared" si="2"/>
        <v>22</v>
      </c>
      <c r="E20" s="32">
        <f>Berechnung!L46</f>
        <v>24.678971834837295</v>
      </c>
      <c r="F20" s="20">
        <f t="shared" si="0"/>
      </c>
      <c r="G20" s="7">
        <f t="shared" si="1"/>
        <v>126</v>
      </c>
      <c r="I20" s="39"/>
      <c r="J20" s="39"/>
      <c r="L20" s="8"/>
      <c r="M20" s="39"/>
      <c r="N20" s="50">
        <v>19</v>
      </c>
      <c r="O20" s="7">
        <f t="shared" si="6"/>
        <v>129</v>
      </c>
      <c r="P20" s="39"/>
      <c r="Q20" s="52">
        <v>29</v>
      </c>
      <c r="R20" s="7">
        <f t="shared" si="3"/>
        <v>119</v>
      </c>
      <c r="S20" s="39"/>
      <c r="T20" s="52">
        <v>39</v>
      </c>
      <c r="U20" s="7">
        <f t="shared" si="4"/>
      </c>
      <c r="V20" s="39"/>
      <c r="W20" s="52">
        <v>50</v>
      </c>
      <c r="X20" s="7">
        <f t="shared" si="5"/>
      </c>
      <c r="Y20" s="39"/>
      <c r="Z20" s="39"/>
    </row>
    <row r="21" spans="1:26" ht="24.75" customHeight="1">
      <c r="A21" s="1">
        <v>16</v>
      </c>
      <c r="B21" s="54">
        <v>17</v>
      </c>
      <c r="C21" s="54">
        <v>2</v>
      </c>
      <c r="D21" s="61">
        <f t="shared" si="2"/>
        <v>19</v>
      </c>
      <c r="E21" s="32">
        <f>Berechnung!L47</f>
        <v>20.886792452830186</v>
      </c>
      <c r="F21" s="20">
        <f t="shared" si="0"/>
      </c>
      <c r="G21" s="7">
        <f t="shared" si="1"/>
        <v>129</v>
      </c>
      <c r="I21" s="39"/>
      <c r="J21" s="39"/>
      <c r="L21" s="8"/>
      <c r="M21" s="39"/>
      <c r="N21" s="50">
        <v>20</v>
      </c>
      <c r="O21" s="7">
        <f t="shared" si="6"/>
        <v>128</v>
      </c>
      <c r="P21" s="39"/>
      <c r="Q21" s="52">
        <v>30</v>
      </c>
      <c r="R21" s="7">
        <f t="shared" si="3"/>
        <v>118</v>
      </c>
      <c r="S21" s="39"/>
      <c r="T21" s="52">
        <v>40</v>
      </c>
      <c r="U21" s="7">
        <f t="shared" si="4"/>
      </c>
      <c r="V21" s="39"/>
      <c r="W21" s="52">
        <v>51</v>
      </c>
      <c r="X21" s="7">
        <f t="shared" si="5"/>
      </c>
      <c r="Y21" s="39"/>
      <c r="Z21" s="39"/>
    </row>
    <row r="22" spans="1:26" ht="24.75" customHeight="1">
      <c r="A22" s="1">
        <v>17</v>
      </c>
      <c r="B22" s="54">
        <v>20</v>
      </c>
      <c r="C22" s="54">
        <v>5</v>
      </c>
      <c r="D22" s="61">
        <f t="shared" si="2"/>
        <v>25</v>
      </c>
      <c r="E22" s="32">
        <f>Berechnung!L48</f>
        <v>26.57506152584085</v>
      </c>
      <c r="F22" s="20">
        <f t="shared" si="0"/>
      </c>
      <c r="G22" s="7">
        <f t="shared" si="1"/>
        <v>123</v>
      </c>
      <c r="I22" s="39"/>
      <c r="J22" s="39"/>
      <c r="L22" s="8"/>
      <c r="M22" s="39"/>
      <c r="N22" s="50">
        <v>21</v>
      </c>
      <c r="O22" s="7">
        <f t="shared" si="6"/>
        <v>127</v>
      </c>
      <c r="P22" s="39"/>
      <c r="Q22" s="52">
        <v>31</v>
      </c>
      <c r="R22" s="7">
        <f t="shared" si="3"/>
        <v>117</v>
      </c>
      <c r="S22" s="39"/>
      <c r="T22" s="52">
        <v>41</v>
      </c>
      <c r="U22" s="7">
        <f t="shared" si="4"/>
      </c>
      <c r="V22" s="39"/>
      <c r="W22" s="52">
        <v>52</v>
      </c>
      <c r="X22" s="7">
        <f t="shared" si="5"/>
      </c>
      <c r="Y22" s="39"/>
      <c r="Z22" s="39"/>
    </row>
    <row r="23" spans="1:24" ht="24.75" customHeight="1">
      <c r="A23" s="1">
        <v>18</v>
      </c>
      <c r="B23" s="54">
        <v>17</v>
      </c>
      <c r="C23" s="54">
        <v>1</v>
      </c>
      <c r="D23" s="61">
        <f t="shared" si="2"/>
        <v>18</v>
      </c>
      <c r="E23" s="32">
        <f>Berechnung!L49</f>
        <v>20.886792452830186</v>
      </c>
      <c r="F23" s="20">
        <f t="shared" si="0"/>
      </c>
      <c r="G23" s="7">
        <f t="shared" si="1"/>
        <v>130</v>
      </c>
      <c r="I23" s="39"/>
      <c r="J23" s="39"/>
      <c r="N23" s="50">
        <v>22</v>
      </c>
      <c r="O23" s="7">
        <f t="shared" si="6"/>
        <v>126</v>
      </c>
      <c r="P23" s="39"/>
      <c r="Q23" s="52">
        <v>32</v>
      </c>
      <c r="R23" s="7">
        <f t="shared" si="3"/>
        <v>116</v>
      </c>
      <c r="S23" s="39"/>
      <c r="T23" s="52">
        <v>42</v>
      </c>
      <c r="U23" s="7">
        <f t="shared" si="4"/>
      </c>
      <c r="V23" s="39"/>
      <c r="W23" s="52">
        <v>53</v>
      </c>
      <c r="X23" s="7">
        <f t="shared" si="5"/>
      </c>
    </row>
    <row r="24" spans="1:24" ht="24.75" customHeight="1">
      <c r="A24" s="1">
        <v>19</v>
      </c>
      <c r="B24" s="54">
        <v>22</v>
      </c>
      <c r="C24" s="54">
        <v>6</v>
      </c>
      <c r="D24" s="61">
        <f t="shared" si="2"/>
        <v>28</v>
      </c>
      <c r="E24" s="32">
        <f>Berechnung!L50</f>
        <v>30.36724090784796</v>
      </c>
      <c r="F24" s="20">
        <f t="shared" si="0"/>
      </c>
      <c r="G24" s="7">
        <f t="shared" si="1"/>
        <v>120</v>
      </c>
      <c r="I24" s="39"/>
      <c r="J24" s="39"/>
      <c r="N24" s="50">
        <v>23</v>
      </c>
      <c r="O24" s="7">
        <f t="shared" si="6"/>
        <v>125</v>
      </c>
      <c r="P24" s="39"/>
      <c r="Q24" s="51">
        <v>33</v>
      </c>
      <c r="R24" s="7">
        <f t="shared" si="3"/>
        <v>115</v>
      </c>
      <c r="S24" s="39"/>
      <c r="T24" s="52">
        <v>43</v>
      </c>
      <c r="U24" s="7">
        <f t="shared" si="4"/>
      </c>
      <c r="V24" s="39"/>
      <c r="W24" s="52">
        <v>54</v>
      </c>
      <c r="X24" s="7">
        <f t="shared" si="5"/>
      </c>
    </row>
    <row r="25" spans="1:24" ht="24.75" customHeight="1">
      <c r="A25" s="1">
        <v>20</v>
      </c>
      <c r="B25" s="54">
        <v>18</v>
      </c>
      <c r="C25" s="54">
        <v>6</v>
      </c>
      <c r="D25" s="61">
        <f t="shared" si="2"/>
        <v>24</v>
      </c>
      <c r="E25" s="32">
        <f>Berechnung!L51</f>
        <v>22.782882143833742</v>
      </c>
      <c r="F25" s="20">
        <f t="shared" si="0"/>
      </c>
      <c r="G25" s="7">
        <f t="shared" si="1"/>
        <v>124</v>
      </c>
      <c r="I25" s="39"/>
      <c r="J25" s="39"/>
      <c r="N25" s="50">
        <v>24</v>
      </c>
      <c r="O25" s="7">
        <f t="shared" si="6"/>
        <v>124</v>
      </c>
      <c r="P25" s="39"/>
      <c r="Q25" s="51">
        <v>34</v>
      </c>
      <c r="R25" s="7">
        <f t="shared" si="3"/>
        <v>114</v>
      </c>
      <c r="S25" s="39"/>
      <c r="T25" s="52">
        <v>44</v>
      </c>
      <c r="U25" s="7">
        <f t="shared" si="4"/>
      </c>
      <c r="V25" s="39"/>
      <c r="W25" s="52">
        <v>55</v>
      </c>
      <c r="X25" s="7">
        <f t="shared" si="5"/>
      </c>
    </row>
    <row r="26" spans="1:10" ht="24.75" customHeight="1">
      <c r="A26" s="1">
        <v>21</v>
      </c>
      <c r="B26" s="54">
        <v>24</v>
      </c>
      <c r="C26" s="54">
        <v>11</v>
      </c>
      <c r="D26" s="61">
        <f t="shared" si="2"/>
        <v>35</v>
      </c>
      <c r="E26" s="32">
        <f>Berechnung!L52</f>
        <v>34.15942028985507</v>
      </c>
      <c r="F26" s="20">
        <f t="shared" si="0"/>
      </c>
      <c r="G26" s="7">
        <f t="shared" si="1"/>
        <v>113</v>
      </c>
      <c r="I26" s="39"/>
      <c r="J26" s="39"/>
    </row>
    <row r="27" spans="1:18" ht="24.75" customHeight="1">
      <c r="A27" s="1">
        <v>22</v>
      </c>
      <c r="B27" s="54">
        <v>17</v>
      </c>
      <c r="C27" s="54">
        <v>5</v>
      </c>
      <c r="D27" s="61">
        <f t="shared" si="2"/>
        <v>22</v>
      </c>
      <c r="E27" s="32">
        <f>Berechnung!L53</f>
        <v>20.886792452830186</v>
      </c>
      <c r="F27" s="20">
        <f t="shared" si="0"/>
      </c>
      <c r="G27" s="7">
        <f t="shared" si="1"/>
        <v>126</v>
      </c>
      <c r="H27" s="15"/>
      <c r="I27" s="40" t="s">
        <v>11</v>
      </c>
      <c r="J27" s="17"/>
      <c r="K27" s="17"/>
      <c r="L27" s="9"/>
      <c r="M27" s="9"/>
      <c r="N27" s="9"/>
      <c r="O27" s="9">
        <f>25-COUNTIF($C$6:$C$30,"")</f>
        <v>25</v>
      </c>
      <c r="P27" s="9"/>
      <c r="Q27" s="9"/>
      <c r="R27" s="6"/>
    </row>
    <row r="28" spans="1:18" ht="24.75" customHeight="1">
      <c r="A28" s="1">
        <v>23</v>
      </c>
      <c r="B28" s="54">
        <v>23</v>
      </c>
      <c r="C28" s="54">
        <v>10</v>
      </c>
      <c r="D28" s="61">
        <f t="shared" si="2"/>
        <v>33</v>
      </c>
      <c r="E28" s="32">
        <f>Berechnung!L54</f>
        <v>32.26333059885152</v>
      </c>
      <c r="F28" s="20">
        <f t="shared" si="0"/>
      </c>
      <c r="G28" s="7">
        <f t="shared" si="1"/>
        <v>115</v>
      </c>
      <c r="H28" s="15"/>
      <c r="I28" s="16" t="s">
        <v>12</v>
      </c>
      <c r="J28" s="15"/>
      <c r="K28" s="15"/>
      <c r="O28" s="3">
        <f>Berechnung!G63</f>
        <v>22</v>
      </c>
      <c r="P28" s="26" t="s">
        <v>13</v>
      </c>
      <c r="Q28" s="22">
        <f>O28/O27*100</f>
        <v>88</v>
      </c>
      <c r="R28" s="23" t="s">
        <v>14</v>
      </c>
    </row>
    <row r="29" spans="1:18" ht="24.75" customHeight="1">
      <c r="A29" s="1">
        <v>24</v>
      </c>
      <c r="B29" s="54">
        <v>17</v>
      </c>
      <c r="C29" s="54">
        <v>5</v>
      </c>
      <c r="D29" s="61">
        <f t="shared" si="2"/>
        <v>22</v>
      </c>
      <c r="E29" s="32">
        <f>Berechnung!L55</f>
        <v>20.886792452830186</v>
      </c>
      <c r="F29" s="20">
        <f>IF((B29+C29&gt;($G$3-1))*AND(B29+C29&lt;($G$4+1)),"","!")</f>
      </c>
      <c r="G29" s="7">
        <f t="shared" si="1"/>
        <v>126</v>
      </c>
      <c r="H29" s="15"/>
      <c r="I29" s="16" t="s">
        <v>15</v>
      </c>
      <c r="J29" s="15"/>
      <c r="K29" s="15"/>
      <c r="O29" s="3">
        <f>Berechnung!H63</f>
        <v>2</v>
      </c>
      <c r="P29" s="26" t="s">
        <v>13</v>
      </c>
      <c r="Q29" s="22">
        <f>O29/O27*100</f>
        <v>8</v>
      </c>
      <c r="R29" s="23" t="s">
        <v>14</v>
      </c>
    </row>
    <row r="30" spans="1:18" ht="24.75" customHeight="1">
      <c r="A30" s="1">
        <v>25</v>
      </c>
      <c r="B30" s="54">
        <v>18</v>
      </c>
      <c r="C30" s="54">
        <v>2</v>
      </c>
      <c r="D30" s="61">
        <f t="shared" si="2"/>
        <v>20</v>
      </c>
      <c r="E30" s="32">
        <f>Berechnung!L56</f>
        <v>22.782882143833742</v>
      </c>
      <c r="F30" s="20">
        <f>IF((B30+C30&gt;($G$3-1))*AND(B30+C30&lt;($G$4+1)),"","!")</f>
      </c>
      <c r="G30" s="7">
        <f t="shared" si="1"/>
        <v>128</v>
      </c>
      <c r="H30" s="15"/>
      <c r="I30" s="18" t="s">
        <v>16</v>
      </c>
      <c r="J30" s="19"/>
      <c r="K30" s="19"/>
      <c r="L30" s="10"/>
      <c r="M30" s="10"/>
      <c r="N30" s="10"/>
      <c r="O30" s="10">
        <f>Berechnung!I63</f>
        <v>1</v>
      </c>
      <c r="P30" s="27" t="s">
        <v>13</v>
      </c>
      <c r="Q30" s="24">
        <f>O30/O27*100</f>
        <v>4</v>
      </c>
      <c r="R30" s="25" t="s">
        <v>14</v>
      </c>
    </row>
    <row r="31" spans="3:22" ht="24.75" customHeight="1">
      <c r="C31" s="34"/>
      <c r="F31" s="48" t="s">
        <v>26</v>
      </c>
      <c r="G31" s="3"/>
      <c r="U31" s="68"/>
      <c r="V31" s="69"/>
    </row>
    <row r="32" spans="1:29" ht="24.75" customHeight="1">
      <c r="A32" s="49"/>
      <c r="B32" s="38"/>
      <c r="C32" s="35"/>
      <c r="D32" s="36"/>
      <c r="E32" s="33"/>
      <c r="F32" s="54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3"/>
      <c r="U32" s="30">
        <f aca="true" t="shared" si="7" ref="U32:AC32">IF(T32&lt;&gt;"",IF(T32+1&lt;=$G$4,T32+1,""),"")</f>
      </c>
      <c r="V32" s="13">
        <f t="shared" si="7"/>
      </c>
      <c r="W32" s="3">
        <f t="shared" si="7"/>
      </c>
      <c r="X32" s="3">
        <f t="shared" si="7"/>
      </c>
      <c r="Y32" s="3">
        <f t="shared" si="7"/>
      </c>
      <c r="Z32" s="3">
        <f t="shared" si="7"/>
      </c>
      <c r="AA32" s="3">
        <f t="shared" si="7"/>
      </c>
      <c r="AB32" s="3">
        <f t="shared" si="7"/>
      </c>
      <c r="AC32" s="3">
        <f t="shared" si="7"/>
      </c>
    </row>
    <row r="33" spans="1:29" ht="24.75" customHeight="1">
      <c r="A33" s="49"/>
      <c r="B33" s="38"/>
      <c r="C33" s="35"/>
      <c r="D33" s="35"/>
      <c r="E33" s="33"/>
      <c r="F33" s="54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3"/>
      <c r="U33" s="30">
        <f aca="true" t="shared" si="8" ref="U33:AC33">IF(U32&lt;&gt;"",COUNTIF($D$6:$D$30,U32),"")</f>
      </c>
      <c r="V33" s="13">
        <f t="shared" si="8"/>
      </c>
      <c r="W33" s="3">
        <f t="shared" si="8"/>
      </c>
      <c r="X33" s="3">
        <f t="shared" si="8"/>
      </c>
      <c r="Y33" s="3">
        <f t="shared" si="8"/>
      </c>
      <c r="Z33" s="3">
        <f t="shared" si="8"/>
      </c>
      <c r="AA33" s="3">
        <f t="shared" si="8"/>
      </c>
      <c r="AB33" s="3">
        <f t="shared" si="8"/>
      </c>
      <c r="AC33" s="3">
        <f t="shared" si="8"/>
      </c>
    </row>
    <row r="34" spans="1:22" ht="24.75" customHeight="1">
      <c r="A34" s="49"/>
      <c r="B34" s="38"/>
      <c r="C34" s="35"/>
      <c r="D34" s="35"/>
      <c r="E34" s="33"/>
      <c r="F34" s="54"/>
      <c r="G34" s="1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3"/>
      <c r="U34" s="30"/>
      <c r="V34" s="13"/>
    </row>
    <row r="35" spans="1:22" ht="24.75" customHeight="1">
      <c r="A35" s="49"/>
      <c r="B35" s="38"/>
      <c r="C35" s="35"/>
      <c r="D35" s="35"/>
      <c r="E35" s="33"/>
      <c r="F35" s="54"/>
      <c r="G35" s="14"/>
      <c r="H35" s="12"/>
      <c r="I35" s="12"/>
      <c r="J35" s="12"/>
      <c r="K35" s="12"/>
      <c r="L35" s="12"/>
      <c r="M35" s="12"/>
      <c r="N35" s="47"/>
      <c r="O35" s="12"/>
      <c r="P35" s="12"/>
      <c r="Q35" s="12"/>
      <c r="R35" s="12"/>
      <c r="S35" s="12"/>
      <c r="T35" s="13"/>
      <c r="U35" s="30"/>
      <c r="V35" s="13"/>
    </row>
    <row r="36" spans="1:22" ht="24.75" customHeight="1">
      <c r="A36" s="49"/>
      <c r="B36" s="38"/>
      <c r="C36" s="35"/>
      <c r="D36" s="35"/>
      <c r="E36" s="33"/>
      <c r="F36" s="55"/>
      <c r="G36" s="14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3"/>
      <c r="U36" s="30"/>
      <c r="V36" s="13"/>
    </row>
    <row r="37" spans="1:22" ht="24.75" customHeight="1">
      <c r="A37" s="49"/>
      <c r="B37" s="38"/>
      <c r="C37" s="35"/>
      <c r="D37" s="35"/>
      <c r="E37" s="33"/>
      <c r="F37" s="55"/>
      <c r="G37" s="14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3"/>
      <c r="U37" s="30"/>
      <c r="V37" s="13"/>
    </row>
    <row r="38" spans="1:22" ht="24.75" customHeight="1">
      <c r="A38" s="49"/>
      <c r="B38" s="38"/>
      <c r="C38" s="35"/>
      <c r="D38" s="35"/>
      <c r="E38" s="33"/>
      <c r="F38" s="55"/>
      <c r="G38" s="14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3"/>
      <c r="U38" s="30"/>
      <c r="V38" s="13"/>
    </row>
    <row r="39" spans="1:22" ht="24.75" customHeight="1">
      <c r="A39" s="49"/>
      <c r="B39" s="38"/>
      <c r="C39" s="35"/>
      <c r="D39" s="35"/>
      <c r="E39" s="33"/>
      <c r="F39" s="55"/>
      <c r="G39" s="14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3"/>
      <c r="U39" s="30"/>
      <c r="V39" s="13"/>
    </row>
    <row r="40" spans="1:22" ht="24.75" customHeight="1">
      <c r="A40" s="49"/>
      <c r="B40" s="38"/>
      <c r="C40" s="35"/>
      <c r="D40" s="35"/>
      <c r="E40" s="33"/>
      <c r="F40" s="54"/>
      <c r="G40" s="14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30"/>
      <c r="V40" s="13"/>
    </row>
    <row r="41" spans="1:22" ht="24.75" customHeight="1">
      <c r="A41" s="49"/>
      <c r="B41" s="38"/>
      <c r="C41" s="35"/>
      <c r="D41" s="35"/>
      <c r="E41" s="33"/>
      <c r="F41" s="54"/>
      <c r="G41" s="14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3"/>
      <c r="U41" s="30"/>
      <c r="V41" s="13"/>
    </row>
    <row r="42" spans="1:22" ht="24.75" customHeight="1">
      <c r="A42" s="49"/>
      <c r="B42" s="38"/>
      <c r="C42" s="35"/>
      <c r="D42" s="35"/>
      <c r="E42" s="33"/>
      <c r="F42" s="54"/>
      <c r="G42" s="14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3"/>
      <c r="U42" s="30"/>
      <c r="V42" s="13"/>
    </row>
    <row r="43" spans="1:22" ht="24.75" customHeight="1">
      <c r="A43" s="49"/>
      <c r="B43" s="38"/>
      <c r="C43" s="35"/>
      <c r="D43" s="35"/>
      <c r="E43" s="33"/>
      <c r="F43" s="54"/>
      <c r="G43" s="14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3"/>
      <c r="U43" s="30"/>
      <c r="V43" s="13"/>
    </row>
    <row r="44" spans="1:22" ht="24.75" customHeight="1">
      <c r="A44" s="49"/>
      <c r="B44" s="38"/>
      <c r="C44" s="35"/>
      <c r="D44" s="35"/>
      <c r="E44" s="33"/>
      <c r="F44" s="54"/>
      <c r="G44" s="14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3"/>
      <c r="U44" s="30"/>
      <c r="V44" s="13"/>
    </row>
    <row r="45" spans="1:22" ht="24.75" customHeight="1">
      <c r="A45" s="49"/>
      <c r="B45" s="38"/>
      <c r="C45" s="35"/>
      <c r="D45" s="35"/>
      <c r="E45" s="33"/>
      <c r="F45" s="54"/>
      <c r="G45" s="14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3"/>
      <c r="U45" s="30"/>
      <c r="V45" s="13"/>
    </row>
    <row r="46" spans="1:22" ht="24.75" customHeight="1">
      <c r="A46" s="49"/>
      <c r="B46" s="38"/>
      <c r="C46" s="35"/>
      <c r="D46" s="35"/>
      <c r="E46" s="33"/>
      <c r="F46" s="54"/>
      <c r="G46" s="14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3"/>
      <c r="U46" s="30"/>
      <c r="V46" s="13"/>
    </row>
    <row r="47" spans="1:22" ht="24.75" customHeight="1">
      <c r="A47" s="49"/>
      <c r="B47" s="38"/>
      <c r="C47" s="35"/>
      <c r="D47" s="35"/>
      <c r="E47" s="33"/>
      <c r="F47" s="54"/>
      <c r="G47" s="14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3"/>
      <c r="U47" s="30"/>
      <c r="V47" s="13"/>
    </row>
    <row r="48" spans="1:22" ht="24.75" customHeight="1">
      <c r="A48" s="49"/>
      <c r="B48" s="38"/>
      <c r="C48" s="35"/>
      <c r="D48" s="35"/>
      <c r="E48" s="33"/>
      <c r="F48" s="54"/>
      <c r="G48" s="14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3"/>
      <c r="U48" s="30"/>
      <c r="V48" s="13"/>
    </row>
    <row r="49" spans="1:22" ht="24.75" customHeight="1">
      <c r="A49" s="49"/>
      <c r="B49" s="38"/>
      <c r="C49" s="35"/>
      <c r="D49" s="35"/>
      <c r="E49" s="33"/>
      <c r="F49" s="54"/>
      <c r="G49" s="14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3"/>
      <c r="U49" s="30"/>
      <c r="V49" s="13"/>
    </row>
    <row r="50" spans="1:22" ht="24.75" customHeight="1">
      <c r="A50" s="49"/>
      <c r="B50" s="38"/>
      <c r="C50" s="35"/>
      <c r="D50" s="35"/>
      <c r="E50" s="33"/>
      <c r="F50" s="54"/>
      <c r="G50" s="14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3"/>
      <c r="U50" s="30"/>
      <c r="V50" s="13"/>
    </row>
    <row r="51" spans="1:22" ht="24.75" customHeight="1">
      <c r="A51" s="49"/>
      <c r="B51" s="38"/>
      <c r="C51" s="35"/>
      <c r="D51" s="35"/>
      <c r="E51" s="33"/>
      <c r="F51" s="54"/>
      <c r="G51" s="14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3"/>
      <c r="U51" s="30"/>
      <c r="V51" s="13"/>
    </row>
    <row r="52" spans="1:22" ht="24.75" customHeight="1">
      <c r="A52" s="49"/>
      <c r="B52" s="38"/>
      <c r="C52" s="35"/>
      <c r="D52" s="35"/>
      <c r="E52" s="33"/>
      <c r="F52" s="54"/>
      <c r="G52" s="14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3"/>
      <c r="U52" s="30"/>
      <c r="V52" s="13"/>
    </row>
    <row r="53" spans="1:22" ht="24.75" customHeight="1">
      <c r="A53" s="49"/>
      <c r="B53" s="38"/>
      <c r="C53" s="35"/>
      <c r="D53" s="35"/>
      <c r="E53" s="33"/>
      <c r="F53" s="54"/>
      <c r="G53" s="14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3"/>
      <c r="U53" s="30"/>
      <c r="V53" s="13"/>
    </row>
    <row r="54" spans="1:22" ht="24.75" customHeight="1">
      <c r="A54" s="49"/>
      <c r="B54" s="38"/>
      <c r="C54" s="35"/>
      <c r="D54" s="35"/>
      <c r="E54" s="33"/>
      <c r="F54" s="54"/>
      <c r="G54" s="14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3"/>
      <c r="U54" s="30"/>
      <c r="V54" s="13"/>
    </row>
    <row r="55" spans="1:22" ht="24.75" customHeight="1">
      <c r="A55" s="49"/>
      <c r="B55" s="38"/>
      <c r="C55" s="33"/>
      <c r="D55" s="33"/>
      <c r="E55" s="33"/>
      <c r="F55" s="54"/>
      <c r="G55" s="14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3"/>
      <c r="U55" s="30"/>
      <c r="V55" s="13"/>
    </row>
    <row r="56" spans="1:22" ht="24.75" customHeight="1">
      <c r="A56" s="49"/>
      <c r="B56" s="38"/>
      <c r="C56" s="11"/>
      <c r="D56" s="35"/>
      <c r="E56" s="33"/>
      <c r="F56" s="54"/>
      <c r="G56" s="14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3"/>
      <c r="U56" s="30"/>
      <c r="V56" s="13"/>
    </row>
    <row r="57" spans="1:5" ht="24.75" customHeight="1">
      <c r="A57" s="39"/>
      <c r="B57" s="39"/>
      <c r="C57" s="11"/>
      <c r="D57" s="11"/>
      <c r="E57" s="11"/>
    </row>
    <row r="58" spans="3:5" ht="24.75" customHeight="1">
      <c r="C58" s="11"/>
      <c r="D58" s="11"/>
      <c r="E58" s="11"/>
    </row>
  </sheetData>
  <sheetProtection/>
  <mergeCells count="1">
    <mergeCell ref="U31:V31"/>
  </mergeCells>
  <conditionalFormatting sqref="E6:E30">
    <cfRule type="expression" priority="9" dxfId="3" stopIfTrue="1">
      <formula>(($H$1*B6+$H$2+B6)-D6)&lt;-$E$4</formula>
    </cfRule>
    <cfRule type="expression" priority="10" dxfId="4" stopIfTrue="1">
      <formula>(($H$1*B6+$H$2+B6)-D6)&gt;$E$4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64">
      <selection activeCell="O105" sqref="O105"/>
    </sheetView>
  </sheetViews>
  <sheetFormatPr defaultColWidth="11.421875" defaultRowHeight="12.75"/>
  <cols>
    <col min="1" max="1" width="2.7109375" style="0" customWidth="1"/>
    <col min="2" max="2" width="9.7109375" style="0" customWidth="1"/>
    <col min="3" max="3" width="3.28125" style="0" customWidth="1"/>
    <col min="4" max="4" width="9.8515625" style="0" customWidth="1"/>
    <col min="5" max="5" width="11.28125" style="0" customWidth="1"/>
    <col min="6" max="6" width="4.28125" style="0" customWidth="1"/>
    <col min="7" max="7" width="21.00390625" style="0" customWidth="1"/>
    <col min="8" max="8" width="14.00390625" style="0" customWidth="1"/>
    <col min="9" max="9" width="17.421875" style="0" customWidth="1"/>
  </cols>
  <sheetData>
    <row r="1" spans="2:9" ht="12.75">
      <c r="B1" t="s">
        <v>17</v>
      </c>
      <c r="D1" t="s">
        <v>10</v>
      </c>
      <c r="E1">
        <f>COUNTIF(WERTE!$D$6:$D$30,D1)</f>
        <v>0</v>
      </c>
      <c r="G1" t="s">
        <v>18</v>
      </c>
      <c r="H1" t="s">
        <v>19</v>
      </c>
      <c r="I1" t="s">
        <v>20</v>
      </c>
    </row>
    <row r="2" spans="2:9" ht="12.75">
      <c r="B2">
        <f>COUNTIF(WERTE!$E$6:$E$30,A2)</f>
        <v>0</v>
      </c>
      <c r="D2">
        <v>10</v>
      </c>
      <c r="E2">
        <f>COUNTIF(WERTE!$D$6:$D$30,D2)</f>
        <v>0</v>
      </c>
      <c r="G2">
        <f>IF(AND($D2&gt;=WERTE!$G$3,$D2&lt;=WERTE!$G$4),E2,0)</f>
        <v>0</v>
      </c>
      <c r="H2">
        <f>IF($D2&lt;WERTE!$G$3,$E2,0)</f>
        <v>0</v>
      </c>
      <c r="I2">
        <f>IF($D2&gt;WERTE!$G$4,$E2,0)</f>
        <v>0</v>
      </c>
    </row>
    <row r="3" spans="2:9" ht="12.75">
      <c r="B3">
        <f>COUNTIF(WERTE!$E$6:$E$30,A3)</f>
        <v>0</v>
      </c>
      <c r="D3">
        <v>11</v>
      </c>
      <c r="E3">
        <f>COUNTIF(WERTE!$D$6:$D$30,D3)</f>
        <v>0</v>
      </c>
      <c r="G3">
        <f>IF(AND($D3&gt;=WERTE!$G$3,$D3&lt;=WERTE!$G$4),E3,0)</f>
        <v>0</v>
      </c>
      <c r="H3">
        <f>IF($D3&lt;WERTE!$G$3,$E3,0)</f>
        <v>0</v>
      </c>
      <c r="I3">
        <f>IF($D3&gt;WERTE!$G$4,$E3,0)</f>
        <v>0</v>
      </c>
    </row>
    <row r="4" spans="2:9" ht="12.75">
      <c r="B4">
        <f>COUNTIF(WERTE!$E$6:$E$30,A4)</f>
        <v>0</v>
      </c>
      <c r="D4">
        <f aca="true" t="shared" si="0" ref="D4:D10">D3+1</f>
        <v>12</v>
      </c>
      <c r="E4">
        <f>COUNTIF(WERTE!$D$6:$D$30,D4)</f>
        <v>0</v>
      </c>
      <c r="G4">
        <f>IF(AND($D4&gt;=WERTE!$G$3,$D4&lt;=WERTE!$G$4),E4,0)</f>
        <v>0</v>
      </c>
      <c r="H4">
        <f>IF($D4&lt;WERTE!$G$3,$E4,0)</f>
        <v>0</v>
      </c>
      <c r="I4">
        <f>IF($D4&gt;WERTE!$G$4,$E4,0)</f>
        <v>0</v>
      </c>
    </row>
    <row r="5" spans="2:9" ht="12.75">
      <c r="B5">
        <f>COUNTIF(WERTE!$E$6:$E$30,A5)</f>
        <v>0</v>
      </c>
      <c r="D5">
        <f t="shared" si="0"/>
        <v>13</v>
      </c>
      <c r="E5">
        <f>COUNTIF(WERTE!$D$6:$D$30,D5)</f>
        <v>0</v>
      </c>
      <c r="G5">
        <f>IF(AND($D5&gt;=WERTE!$G$3,$D5&lt;=WERTE!$G$4),E5,0)</f>
        <v>0</v>
      </c>
      <c r="H5">
        <f>IF($D5&lt;WERTE!$G$3,$E5,0)</f>
        <v>0</v>
      </c>
      <c r="I5">
        <f>IF($D5&gt;WERTE!$G$4,$E5,0)</f>
        <v>0</v>
      </c>
    </row>
    <row r="6" spans="2:9" ht="12.75">
      <c r="B6">
        <f>COUNTIF(WERTE!$E$6:$E$30,A6)</f>
        <v>0</v>
      </c>
      <c r="D6">
        <f t="shared" si="0"/>
        <v>14</v>
      </c>
      <c r="E6">
        <f>COUNTIF(WERTE!$D$6:$D$30,D6)</f>
        <v>1</v>
      </c>
      <c r="G6">
        <f>IF(AND($D6&gt;=WERTE!$G$3,$D6&lt;=WERTE!$G$4),E6,0)</f>
        <v>0</v>
      </c>
      <c r="H6">
        <f>IF($D6&lt;WERTE!$G$3,$E6,0)</f>
        <v>1</v>
      </c>
      <c r="I6">
        <f>IF($D6&gt;WERTE!$G$4,$E6,0)</f>
        <v>0</v>
      </c>
    </row>
    <row r="7" spans="2:9" ht="12.75">
      <c r="B7">
        <f>COUNTIF(WERTE!$E$6:$E$30,A7)</f>
        <v>0</v>
      </c>
      <c r="D7">
        <f t="shared" si="0"/>
        <v>15</v>
      </c>
      <c r="E7">
        <f>COUNTIF(WERTE!$D$6:$D$30,D7)</f>
        <v>1</v>
      </c>
      <c r="G7">
        <f>IF(AND($D7&gt;=WERTE!$G$3,$D7&lt;=WERTE!$G$4),E7,0)</f>
        <v>0</v>
      </c>
      <c r="H7">
        <f>IF($D7&lt;WERTE!$G$3,$E7,0)</f>
        <v>1</v>
      </c>
      <c r="I7">
        <f>IF($D7&gt;WERTE!$G$4,$E7,0)</f>
        <v>0</v>
      </c>
    </row>
    <row r="8" spans="2:9" ht="12.75">
      <c r="B8">
        <f>COUNTIF(WERTE!$E$6:$E$30,A8)</f>
        <v>0</v>
      </c>
      <c r="D8">
        <f t="shared" si="0"/>
        <v>16</v>
      </c>
      <c r="E8">
        <f>COUNTIF(WERTE!$D$6:$D$30,D8)</f>
        <v>0</v>
      </c>
      <c r="G8">
        <f>IF(AND($D8&gt;=WERTE!$G$3,$D8&lt;=WERTE!$G$4),E8,0)</f>
        <v>0</v>
      </c>
      <c r="H8">
        <f>IF($D8&lt;WERTE!$G$3,$E8,0)</f>
        <v>0</v>
      </c>
      <c r="I8">
        <f>IF($D8&gt;WERTE!$G$4,$E8,0)</f>
        <v>0</v>
      </c>
    </row>
    <row r="9" spans="2:9" ht="12.75">
      <c r="B9">
        <f>COUNTIF(WERTE!$E$6:$E$30,A9)</f>
        <v>0</v>
      </c>
      <c r="D9">
        <f t="shared" si="0"/>
        <v>17</v>
      </c>
      <c r="E9">
        <f>COUNTIF(WERTE!$D$6:$D$30,D9)</f>
        <v>0</v>
      </c>
      <c r="G9">
        <f>IF(AND($D9&gt;=WERTE!$G$3,$D9&lt;=WERTE!$G$4),E9,0)</f>
        <v>0</v>
      </c>
      <c r="H9">
        <f>IF($D9&lt;WERTE!$G$3,$E9,0)</f>
        <v>0</v>
      </c>
      <c r="I9">
        <f>IF($D9&gt;WERTE!$G$4,$E9,0)</f>
        <v>0</v>
      </c>
    </row>
    <row r="10" spans="2:9" ht="12.75">
      <c r="B10">
        <f>COUNTIF(WERTE!$E$6:$E$30,A10)</f>
        <v>0</v>
      </c>
      <c r="D10">
        <f t="shared" si="0"/>
        <v>18</v>
      </c>
      <c r="E10">
        <f>COUNTIF(WERTE!$D$6:$D$30,D10)</f>
        <v>1</v>
      </c>
      <c r="G10">
        <f>IF(AND($D10&gt;=WERTE!$G$3,$D10&lt;=WERTE!$G$4),E10,0)</f>
        <v>1</v>
      </c>
      <c r="H10">
        <f>IF($D10&lt;WERTE!$G$3,$E10,0)</f>
        <v>0</v>
      </c>
      <c r="I10">
        <f>IF($D10&gt;WERTE!$G$4,$E10,0)</f>
        <v>0</v>
      </c>
    </row>
    <row r="11" spans="2:9" ht="12.75">
      <c r="B11">
        <f>COUNTIF(WERTE!$E$6:$E$30,A11)</f>
        <v>0</v>
      </c>
      <c r="D11">
        <f aca="true" t="shared" si="1" ref="D11:D57">D10+1</f>
        <v>19</v>
      </c>
      <c r="E11">
        <f>COUNTIF(WERTE!$D$6:$D$30,D11)</f>
        <v>2</v>
      </c>
      <c r="G11">
        <f>IF(AND($D11&gt;=WERTE!$G$3,$D11&lt;=WERTE!$G$4),E11,0)</f>
        <v>2</v>
      </c>
      <c r="H11">
        <f>IF($D11&lt;WERTE!$G$3,$E11,0)</f>
        <v>0</v>
      </c>
      <c r="I11">
        <f>IF($D11&gt;WERTE!$G$4,$E11,0)</f>
        <v>0</v>
      </c>
    </row>
    <row r="12" spans="1:9" ht="12.75">
      <c r="A12">
        <v>1</v>
      </c>
      <c r="B12">
        <f>COUNTIF(WERTE!$E$6:$E$30,A12)</f>
        <v>0</v>
      </c>
      <c r="D12">
        <v>20</v>
      </c>
      <c r="E12">
        <f>COUNTIF(WERTE!$D$6:$D$30,D12)</f>
        <v>1</v>
      </c>
      <c r="G12">
        <f>IF(AND($D12&gt;=WERTE!$G$3,$D12&lt;=WERTE!$G$4),E12,0)</f>
        <v>1</v>
      </c>
      <c r="H12">
        <f>IF($D12&lt;WERTE!$G$3,$E12,0)</f>
        <v>0</v>
      </c>
      <c r="I12">
        <f>IF($D12&gt;WERTE!$G$4,$E12,0)</f>
        <v>0</v>
      </c>
    </row>
    <row r="13" spans="1:9" ht="12.75">
      <c r="A13">
        <f>A12+1</f>
        <v>2</v>
      </c>
      <c r="B13">
        <f>COUNTIF(WERTE!$E$6:$E$30,A13)</f>
        <v>0</v>
      </c>
      <c r="D13">
        <f t="shared" si="1"/>
        <v>21</v>
      </c>
      <c r="E13">
        <f>COUNTIF(WERTE!$D$6:$D$30,D13)</f>
        <v>0</v>
      </c>
      <c r="G13">
        <f>IF(AND(D13&gt;=WERTE!$G$3,D13&lt;=WERTE!$G$4),E13,0)</f>
        <v>0</v>
      </c>
      <c r="H13">
        <f>IF($D13&lt;WERTE!$G$3,$E13,0)</f>
        <v>0</v>
      </c>
      <c r="I13">
        <f>IF($D13&gt;WERTE!$G$4,$E13,0)</f>
        <v>0</v>
      </c>
    </row>
    <row r="14" spans="1:9" ht="12.75">
      <c r="A14">
        <f aca="true" t="shared" si="2" ref="A14:A77">A13+1</f>
        <v>3</v>
      </c>
      <c r="B14">
        <f>COUNTIF(WERTE!$E$6:$E$30,A14)</f>
        <v>0</v>
      </c>
      <c r="D14">
        <f t="shared" si="1"/>
        <v>22</v>
      </c>
      <c r="E14">
        <f>COUNTIF(WERTE!$D$6:$D$30,D14)</f>
        <v>3</v>
      </c>
      <c r="G14">
        <f>IF(AND(D14&gt;=WERTE!$G$3,D14&lt;=WERTE!$G$4),E14,0)</f>
        <v>3</v>
      </c>
      <c r="H14">
        <f>IF($D14&lt;WERTE!$G$3,$E14,0)</f>
        <v>0</v>
      </c>
      <c r="I14">
        <f>IF($D14&gt;WERTE!$G$4,$E14,0)</f>
        <v>0</v>
      </c>
    </row>
    <row r="15" spans="1:9" ht="12.75">
      <c r="A15">
        <f t="shared" si="2"/>
        <v>4</v>
      </c>
      <c r="B15">
        <f>COUNTIF(WERTE!$E$6:$E$30,A15)</f>
        <v>0</v>
      </c>
      <c r="D15">
        <f t="shared" si="1"/>
        <v>23</v>
      </c>
      <c r="E15">
        <f>COUNTIF(WERTE!$D$6:$D$30,D15)</f>
        <v>1</v>
      </c>
      <c r="G15">
        <f>IF(AND(D15&gt;=WERTE!$G$3,D15&lt;=WERTE!$G$4),E15,0)</f>
        <v>1</v>
      </c>
      <c r="H15">
        <f>IF($D15&lt;WERTE!$G$3,$E15,0)</f>
        <v>0</v>
      </c>
      <c r="I15">
        <f>IF($D15&gt;WERTE!$G$4,$E15,0)</f>
        <v>0</v>
      </c>
    </row>
    <row r="16" spans="1:9" ht="12.75">
      <c r="A16">
        <f t="shared" si="2"/>
        <v>5</v>
      </c>
      <c r="B16">
        <f>COUNTIF(WERTE!$E$6:$E$30,A16)</f>
        <v>0</v>
      </c>
      <c r="D16">
        <f t="shared" si="1"/>
        <v>24</v>
      </c>
      <c r="E16">
        <f>COUNTIF(WERTE!$D$6:$D$30,D16)</f>
        <v>1</v>
      </c>
      <c r="G16">
        <f>IF(AND(D16&gt;=WERTE!$G$3,D16&lt;=WERTE!$G$4),E16,0)</f>
        <v>1</v>
      </c>
      <c r="H16">
        <f>IF($D16&lt;WERTE!$G$3,$E16,0)</f>
        <v>0</v>
      </c>
      <c r="I16">
        <f>IF($D16&gt;WERTE!$G$4,$E16,0)</f>
        <v>0</v>
      </c>
    </row>
    <row r="17" spans="1:9" ht="12.75">
      <c r="A17">
        <f t="shared" si="2"/>
        <v>6</v>
      </c>
      <c r="B17">
        <f>COUNTIF(WERTE!$E$6:$E$30,A17)</f>
        <v>0</v>
      </c>
      <c r="D17">
        <f t="shared" si="1"/>
        <v>25</v>
      </c>
      <c r="E17">
        <f>COUNTIF(WERTE!$D$6:$D$30,D17)</f>
        <v>3</v>
      </c>
      <c r="G17">
        <f>IF(AND(D17&gt;=WERTE!$G$3,D17&lt;=WERTE!$G$4),E17,0)</f>
        <v>3</v>
      </c>
      <c r="H17">
        <f>IF($D17&lt;WERTE!$G$3,$E17,0)</f>
        <v>0</v>
      </c>
      <c r="I17">
        <f>IF($D17&gt;WERTE!$G$4,$E17,0)</f>
        <v>0</v>
      </c>
    </row>
    <row r="18" spans="1:9" ht="12.75">
      <c r="A18">
        <f t="shared" si="2"/>
        <v>7</v>
      </c>
      <c r="B18">
        <f>COUNTIF(WERTE!$E$6:$E$30,A18)</f>
        <v>0</v>
      </c>
      <c r="D18">
        <f t="shared" si="1"/>
        <v>26</v>
      </c>
      <c r="E18">
        <f>COUNTIF(WERTE!$D$6:$D$30,D18)</f>
        <v>0</v>
      </c>
      <c r="G18">
        <f>IF(AND(D18&gt;=WERTE!$G$3,D18&lt;=WERTE!$G$4),E18,0)</f>
        <v>0</v>
      </c>
      <c r="H18">
        <f>IF($D18&lt;WERTE!$G$3,$E18,0)</f>
        <v>0</v>
      </c>
      <c r="I18">
        <f>IF($D18&gt;WERTE!$G$4,$E18,0)</f>
        <v>0</v>
      </c>
    </row>
    <row r="19" spans="1:9" ht="12.75">
      <c r="A19">
        <f t="shared" si="2"/>
        <v>8</v>
      </c>
      <c r="B19">
        <f>COUNTIF(WERTE!$E$6:$E$30,A19)</f>
        <v>0</v>
      </c>
      <c r="D19">
        <f t="shared" si="1"/>
        <v>27</v>
      </c>
      <c r="E19">
        <f>COUNTIF(WERTE!$D$6:$D$30,D19)</f>
        <v>0</v>
      </c>
      <c r="G19">
        <f>IF(AND(D19&gt;=WERTE!$G$3,D19&lt;=WERTE!$G$4),E19,0)</f>
        <v>0</v>
      </c>
      <c r="H19">
        <f>IF($D19&lt;WERTE!$G$3,$E19,0)</f>
        <v>0</v>
      </c>
      <c r="I19">
        <f>IF($D19&gt;WERTE!$G$4,$E19,0)</f>
        <v>0</v>
      </c>
    </row>
    <row r="20" spans="1:9" ht="12.75">
      <c r="A20">
        <f t="shared" si="2"/>
        <v>9</v>
      </c>
      <c r="B20">
        <f>COUNTIF(WERTE!$E$6:$E$30,A20)</f>
        <v>0</v>
      </c>
      <c r="D20">
        <f t="shared" si="1"/>
        <v>28</v>
      </c>
      <c r="E20">
        <f>COUNTIF(WERTE!$D$6:$D$30,D20)</f>
        <v>2</v>
      </c>
      <c r="G20">
        <f>IF(AND(D20&gt;=WERTE!$G$3,D20&lt;=WERTE!$G$4),E20,0)</f>
        <v>2</v>
      </c>
      <c r="H20">
        <f>IF($D20&lt;WERTE!$G$3,$E20,0)</f>
        <v>0</v>
      </c>
      <c r="I20">
        <f>IF($D20&gt;WERTE!$G$4,$E20,0)</f>
        <v>0</v>
      </c>
    </row>
    <row r="21" spans="1:9" ht="12.75">
      <c r="A21">
        <f t="shared" si="2"/>
        <v>10</v>
      </c>
      <c r="B21">
        <f>COUNTIF(WERTE!$E$6:$E$30,A21)</f>
        <v>0</v>
      </c>
      <c r="D21">
        <f t="shared" si="1"/>
        <v>29</v>
      </c>
      <c r="E21">
        <f>COUNTIF(WERTE!$D$6:$D$30,D21)</f>
        <v>1</v>
      </c>
      <c r="G21">
        <f>IF(AND(D21&gt;=WERTE!$G$3,D21&lt;=WERTE!$G$4),E21,0)</f>
        <v>1</v>
      </c>
      <c r="H21">
        <f>IF($D21&lt;WERTE!$G$3,$E21,0)</f>
        <v>0</v>
      </c>
      <c r="I21">
        <f>IF($D21&gt;WERTE!$G$4,$E21,0)</f>
        <v>0</v>
      </c>
    </row>
    <row r="22" spans="1:9" ht="12.75">
      <c r="A22">
        <f t="shared" si="2"/>
        <v>11</v>
      </c>
      <c r="B22">
        <f>COUNTIF(WERTE!$E$6:$E$30,A22)</f>
        <v>0</v>
      </c>
      <c r="D22">
        <f t="shared" si="1"/>
        <v>30</v>
      </c>
      <c r="E22">
        <f>COUNTIF(WERTE!$D$6:$D$30,D22)</f>
        <v>0</v>
      </c>
      <c r="G22">
        <f>IF(AND(D22&gt;=WERTE!$G$3,D22&lt;=WERTE!$G$4),E22,0)</f>
        <v>0</v>
      </c>
      <c r="H22">
        <f>IF($D22&lt;WERTE!$G$3,$E22,0)</f>
        <v>0</v>
      </c>
      <c r="I22">
        <f>IF($D22&gt;WERTE!$G$4,$E22,0)</f>
        <v>0</v>
      </c>
    </row>
    <row r="23" spans="1:9" ht="12.75">
      <c r="A23">
        <f t="shared" si="2"/>
        <v>12</v>
      </c>
      <c r="B23">
        <f>COUNTIF(WERTE!$E$6:$E$30,A23)</f>
        <v>0</v>
      </c>
      <c r="D23">
        <f t="shared" si="1"/>
        <v>31</v>
      </c>
      <c r="E23">
        <f>COUNTIF(WERTE!$D$6:$D$30,D23)</f>
        <v>1</v>
      </c>
      <c r="G23">
        <f>IF(AND(D23&gt;=WERTE!$G$3,D23&lt;=WERTE!$G$4),E23,0)</f>
        <v>1</v>
      </c>
      <c r="H23">
        <f>IF($D23&lt;WERTE!$G$3,$E23,0)</f>
        <v>0</v>
      </c>
      <c r="I23">
        <f>IF($D23&gt;WERTE!$G$4,$E23,0)</f>
        <v>0</v>
      </c>
    </row>
    <row r="24" spans="1:9" ht="12.75">
      <c r="A24">
        <f t="shared" si="2"/>
        <v>13</v>
      </c>
      <c r="B24">
        <f>COUNTIF(WERTE!$E$6:$E$30,A24)</f>
        <v>0</v>
      </c>
      <c r="D24">
        <f t="shared" si="1"/>
        <v>32</v>
      </c>
      <c r="E24">
        <f>COUNTIF(WERTE!$D$6:$D$30,D24)</f>
        <v>1</v>
      </c>
      <c r="G24">
        <f>IF(AND(D24&gt;=WERTE!$G$3,D24&lt;=WERTE!$G$4),E24,0)</f>
        <v>1</v>
      </c>
      <c r="H24">
        <f>IF($D24&lt;WERTE!$G$3,$E24,0)</f>
        <v>0</v>
      </c>
      <c r="I24">
        <f>IF($D24&gt;WERTE!$G$4,$E24,0)</f>
        <v>0</v>
      </c>
    </row>
    <row r="25" spans="1:9" ht="12.75">
      <c r="A25">
        <f t="shared" si="2"/>
        <v>14</v>
      </c>
      <c r="B25">
        <f>COUNTIF(WERTE!$E$6:$E$30,A25)</f>
        <v>0</v>
      </c>
      <c r="D25">
        <f t="shared" si="1"/>
        <v>33</v>
      </c>
      <c r="E25">
        <f>COUNTIF(WERTE!$D$6:$D$30,D25)</f>
        <v>1</v>
      </c>
      <c r="G25">
        <f>IF(AND(D25&gt;=WERTE!$G$3,D25&lt;=WERTE!$G$4),E25,0)</f>
        <v>1</v>
      </c>
      <c r="H25">
        <f>IF($D25&lt;WERTE!$G$3,$E25,0)</f>
        <v>0</v>
      </c>
      <c r="I25">
        <f>IF($D25&gt;WERTE!$G$4,$E25,0)</f>
        <v>0</v>
      </c>
    </row>
    <row r="26" spans="1:9" ht="12.75">
      <c r="A26">
        <f t="shared" si="2"/>
        <v>15</v>
      </c>
      <c r="B26">
        <f>COUNTIF(WERTE!$E$6:$E$30,A26)</f>
        <v>0</v>
      </c>
      <c r="D26">
        <f t="shared" si="1"/>
        <v>34</v>
      </c>
      <c r="E26">
        <f>COUNTIF(WERTE!$D$6:$D$30,D26)</f>
        <v>1</v>
      </c>
      <c r="G26">
        <f>IF(AND(D26&gt;=WERTE!$G$3,D26&lt;=WERTE!$G$4),E26,0)</f>
        <v>1</v>
      </c>
      <c r="H26">
        <f>IF($D26&lt;WERTE!$G$3,$E26,0)</f>
        <v>0</v>
      </c>
      <c r="I26">
        <f>IF($D26&gt;WERTE!$G$4,$E26,0)</f>
        <v>0</v>
      </c>
    </row>
    <row r="27" spans="1:9" ht="12.75">
      <c r="A27">
        <f t="shared" si="2"/>
        <v>16</v>
      </c>
      <c r="B27">
        <f>COUNTIF(WERTE!$E$6:$E$30,A27)</f>
        <v>0</v>
      </c>
      <c r="D27">
        <f t="shared" si="1"/>
        <v>35</v>
      </c>
      <c r="E27">
        <f>COUNTIF(WERTE!$D$6:$D$30,D27)</f>
        <v>3</v>
      </c>
      <c r="G27">
        <f>IF(AND(D27&gt;=WERTE!$G$3,D27&lt;=WERTE!$G$4),E27,0)</f>
        <v>3</v>
      </c>
      <c r="H27">
        <f>IF($D27&lt;WERTE!$G$3,$E27,0)</f>
        <v>0</v>
      </c>
      <c r="I27">
        <f>IF($D27&gt;WERTE!$G$4,$E27,0)</f>
        <v>0</v>
      </c>
    </row>
    <row r="28" spans="1:9" ht="12.75">
      <c r="A28">
        <f t="shared" si="2"/>
        <v>17</v>
      </c>
      <c r="B28">
        <f>COUNTIF(WERTE!$E$6:$E$30,A28)</f>
        <v>0</v>
      </c>
      <c r="D28">
        <f t="shared" si="1"/>
        <v>36</v>
      </c>
      <c r="E28">
        <f>COUNTIF(WERTE!$D$6:$D$30,D28)</f>
        <v>0</v>
      </c>
      <c r="G28">
        <f>IF(AND(D28&gt;=WERTE!$G$3,D28&lt;=WERTE!$G$4),E28,0)</f>
        <v>0</v>
      </c>
      <c r="H28">
        <f>IF($D28&lt;WERTE!$G$3,$E28,0)</f>
        <v>0</v>
      </c>
      <c r="I28">
        <f>IF($D28&gt;WERTE!$G$4,$E28,0)</f>
        <v>0</v>
      </c>
    </row>
    <row r="29" spans="1:13" ht="12.75">
      <c r="A29">
        <f t="shared" si="2"/>
        <v>18</v>
      </c>
      <c r="B29">
        <f>COUNTIF(WERTE!$E$6:$E$30,A29)</f>
        <v>0</v>
      </c>
      <c r="D29">
        <f t="shared" si="1"/>
        <v>37</v>
      </c>
      <c r="E29">
        <f>COUNTIF(WERTE!$D$6:$D$30,D29)</f>
        <v>0</v>
      </c>
      <c r="G29">
        <f>IF(AND(D29&gt;=WERTE!$G$3,D29&lt;=WERTE!$G$4),E29,0)</f>
        <v>0</v>
      </c>
      <c r="H29">
        <f>IF($D29&lt;WERTE!$G$3,$E29,0)</f>
        <v>0</v>
      </c>
      <c r="I29">
        <f>IF($D29&gt;WERTE!$G$4,$E29,0)</f>
        <v>0</v>
      </c>
      <c r="K29">
        <f>SLOPE(WERTE!$C$6:$C$30,WERTE!$B$6:$B$30)</f>
        <v>0.8960896910035551</v>
      </c>
      <c r="M29">
        <v>10</v>
      </c>
    </row>
    <row r="30" spans="1:11" ht="12.75">
      <c r="A30">
        <f t="shared" si="2"/>
        <v>19</v>
      </c>
      <c r="B30">
        <f>COUNTIF(WERTE!$E$6:$E$30,A30)</f>
        <v>0</v>
      </c>
      <c r="D30">
        <f t="shared" si="1"/>
        <v>38</v>
      </c>
      <c r="E30">
        <f>COUNTIF(WERTE!$D$6:$D$30,D30)</f>
        <v>0</v>
      </c>
      <c r="G30">
        <f>IF(AND(D30&gt;=WERTE!$G$3,D30&lt;=WERTE!$G$4),E30,0)</f>
        <v>0</v>
      </c>
      <c r="H30">
        <f>IF($D30&lt;WERTE!$G$3,$E30,0)</f>
        <v>0</v>
      </c>
      <c r="I30">
        <f>IF($D30&gt;WERTE!$G$4,$E30,0)</f>
        <v>0</v>
      </c>
      <c r="K30">
        <f>INTERCEPT(WERTE!$C$6:$C$30,WERTE!$B$6:$B$30)</f>
        <v>-11.34673229423025</v>
      </c>
    </row>
    <row r="31" spans="1:13" ht="12.75">
      <c r="A31">
        <f t="shared" si="2"/>
        <v>20</v>
      </c>
      <c r="B31">
        <f>COUNTIF(WERTE!$E$6:$E$30,A31)</f>
        <v>0</v>
      </c>
      <c r="D31">
        <f t="shared" si="1"/>
        <v>39</v>
      </c>
      <c r="E31">
        <f>COUNTIF(WERTE!$D$6:$D$30,D31)</f>
        <v>0</v>
      </c>
      <c r="G31">
        <f>IF(AND(D31&gt;=WERTE!$G$3,D31&lt;=WERTE!$G$4),E31,0)</f>
        <v>0</v>
      </c>
      <c r="H31">
        <f>IF($D31&lt;WERTE!$G$3,$E31,0)</f>
        <v>0</v>
      </c>
      <c r="I31">
        <f>IF($D31&gt;WERTE!$G$4,$E31,0)</f>
        <v>0</v>
      </c>
      <c r="K31" t="s">
        <v>25</v>
      </c>
      <c r="L31" t="s">
        <v>23</v>
      </c>
      <c r="M31" s="45" t="s">
        <v>21</v>
      </c>
    </row>
    <row r="32" spans="1:13" ht="12.75">
      <c r="A32">
        <f t="shared" si="2"/>
        <v>21</v>
      </c>
      <c r="B32">
        <f>COUNTIF(WERTE!$E$6:$E$30,A32)</f>
        <v>0</v>
      </c>
      <c r="D32">
        <f t="shared" si="1"/>
        <v>40</v>
      </c>
      <c r="E32">
        <f>COUNTIF(WERTE!$D$6:$D$30,D32)</f>
        <v>1</v>
      </c>
      <c r="G32">
        <f>IF(AND(D32&gt;=WERTE!$G$3,D32&lt;=WERTE!$G$4),E32,0)</f>
        <v>0</v>
      </c>
      <c r="H32">
        <f>IF($D32&lt;WERTE!$G$3,$E32,0)</f>
        <v>0</v>
      </c>
      <c r="I32">
        <f>IF($D32&gt;WERTE!$G$4,$E32,0)</f>
        <v>1</v>
      </c>
      <c r="J32" s="41">
        <v>1</v>
      </c>
      <c r="K32" s="42">
        <f>WERTE!D6</f>
        <v>35</v>
      </c>
      <c r="L32" s="43">
        <f>$K$29*WERTE!B6+$K$30+WERTE!B6</f>
        <v>32.26333059885152</v>
      </c>
      <c r="M32" s="44">
        <f>L32-K32</f>
        <v>-2.7366694011484825</v>
      </c>
    </row>
    <row r="33" spans="1:13" ht="12.75">
      <c r="A33">
        <f t="shared" si="2"/>
        <v>22</v>
      </c>
      <c r="B33">
        <f>COUNTIF(WERTE!$E$6:$E$30,A33)</f>
        <v>0</v>
      </c>
      <c r="D33">
        <f t="shared" si="1"/>
        <v>41</v>
      </c>
      <c r="E33">
        <f>COUNTIF(WERTE!$D$6:$D$30,D33)</f>
        <v>0</v>
      </c>
      <c r="G33">
        <f>IF(AND(D33&gt;=WERTE!$G$3,D33&lt;=WERTE!$G$4),E33,0)</f>
        <v>0</v>
      </c>
      <c r="H33">
        <f>IF($D33&lt;WERTE!$G$3,$E33,0)</f>
        <v>0</v>
      </c>
      <c r="I33">
        <f>IF($D33&gt;WERTE!$G$4,$E33,0)</f>
        <v>0</v>
      </c>
      <c r="J33" s="41">
        <f>J32+1</f>
        <v>2</v>
      </c>
      <c r="K33" s="42">
        <f>WERTE!D7</f>
        <v>32</v>
      </c>
      <c r="L33" s="43">
        <f>$K$29*WERTE!B7+$K$30+WERTE!B7</f>
        <v>32.26333059885152</v>
      </c>
      <c r="M33" s="44">
        <f aca="true" t="shared" si="3" ref="M33:M56">L33-K33</f>
        <v>0.26333059885151755</v>
      </c>
    </row>
    <row r="34" spans="1:13" ht="12.75">
      <c r="A34">
        <f t="shared" si="2"/>
        <v>23</v>
      </c>
      <c r="B34">
        <f>COUNTIF(WERTE!$E$6:$E$30,A34)</f>
        <v>0</v>
      </c>
      <c r="D34">
        <f t="shared" si="1"/>
        <v>42</v>
      </c>
      <c r="E34">
        <f>COUNTIF(WERTE!$D$6:$D$30,D34)</f>
        <v>0</v>
      </c>
      <c r="G34">
        <f>IF(AND(D34&gt;=WERTE!$G$3,D34&lt;=WERTE!$G$4),E34,0)</f>
        <v>0</v>
      </c>
      <c r="H34">
        <f>IF($D34&lt;WERTE!$G$3,$E34,0)</f>
        <v>0</v>
      </c>
      <c r="I34">
        <f>IF($D34&gt;WERTE!$G$4,$E34,0)</f>
        <v>0</v>
      </c>
      <c r="J34" s="41">
        <f aca="true" t="shared" si="4" ref="J34:J56">J33+1</f>
        <v>3</v>
      </c>
      <c r="K34" s="42">
        <f>WERTE!D8</f>
        <v>25</v>
      </c>
      <c r="L34" s="43">
        <f>$K$29*WERTE!B8+$K$30+WERTE!B8</f>
        <v>26.57506152584085</v>
      </c>
      <c r="M34" s="44">
        <f t="shared" si="3"/>
        <v>1.5750615258408516</v>
      </c>
    </row>
    <row r="35" spans="1:13" ht="12.75">
      <c r="A35">
        <f t="shared" si="2"/>
        <v>24</v>
      </c>
      <c r="B35">
        <f>COUNTIF(WERTE!$E$6:$E$30,A35)</f>
        <v>0</v>
      </c>
      <c r="D35">
        <f t="shared" si="1"/>
        <v>43</v>
      </c>
      <c r="E35">
        <f>COUNTIF(WERTE!$D$6:$D$30,D35)</f>
        <v>0</v>
      </c>
      <c r="G35">
        <f>IF(AND(D35&gt;=WERTE!$G$3,D35&lt;=WERTE!$G$4),E35,0)</f>
        <v>0</v>
      </c>
      <c r="H35">
        <f>IF($D35&lt;WERTE!$G$3,$E35,0)</f>
        <v>0</v>
      </c>
      <c r="I35">
        <f>IF($D35&gt;WERTE!$G$4,$E35,0)</f>
        <v>0</v>
      </c>
      <c r="J35" s="41">
        <f t="shared" si="4"/>
        <v>4</v>
      </c>
      <c r="K35" s="42">
        <f>WERTE!D9</f>
        <v>15</v>
      </c>
      <c r="L35" s="43">
        <f>$K$29*WERTE!B9+$K$30+WERTE!B9</f>
        <v>15.198523379819521</v>
      </c>
      <c r="M35" s="44">
        <f t="shared" si="3"/>
        <v>0.1985233798195214</v>
      </c>
    </row>
    <row r="36" spans="1:13" ht="12.75">
      <c r="A36">
        <f t="shared" si="2"/>
        <v>25</v>
      </c>
      <c r="B36">
        <f>COUNTIF(WERTE!$E$6:$E$30,A36)</f>
        <v>0</v>
      </c>
      <c r="D36">
        <f t="shared" si="1"/>
        <v>44</v>
      </c>
      <c r="E36">
        <f>COUNTIF(WERTE!$D$6:$D$30,D36)</f>
        <v>0</v>
      </c>
      <c r="G36">
        <f>IF(AND(D36&gt;=WERTE!$G$3,D36&lt;=WERTE!$G$4),E36,0)</f>
        <v>0</v>
      </c>
      <c r="H36">
        <f>IF($D36&lt;WERTE!$G$3,$E36,0)</f>
        <v>0</v>
      </c>
      <c r="I36">
        <f>IF($D36&gt;WERTE!$G$4,$E36,0)</f>
        <v>0</v>
      </c>
      <c r="J36" s="41">
        <f t="shared" si="4"/>
        <v>5</v>
      </c>
      <c r="K36" s="42">
        <f>WERTE!D10</f>
        <v>31</v>
      </c>
      <c r="L36" s="43">
        <f>$K$29*WERTE!B10+$K$30+WERTE!B10</f>
        <v>32.26333059885152</v>
      </c>
      <c r="M36" s="44">
        <f t="shared" si="3"/>
        <v>1.2633305988515175</v>
      </c>
    </row>
    <row r="37" spans="1:13" ht="12.75">
      <c r="A37">
        <f t="shared" si="2"/>
        <v>26</v>
      </c>
      <c r="B37">
        <f>COUNTIF(WERTE!$E$6:$E$30,A37)</f>
        <v>0</v>
      </c>
      <c r="D37">
        <f t="shared" si="1"/>
        <v>45</v>
      </c>
      <c r="E37">
        <f>COUNTIF(WERTE!$D$6:$D$30,D37)</f>
        <v>0</v>
      </c>
      <c r="G37">
        <f>IF(AND(D37&gt;=WERTE!$G$3,D37&lt;=WERTE!$G$4),E37,0)</f>
        <v>0</v>
      </c>
      <c r="H37">
        <f>IF($D37&lt;WERTE!$G$3,$E37,0)</f>
        <v>0</v>
      </c>
      <c r="I37">
        <f>IF($D37&gt;WERTE!$G$4,$E37,0)</f>
        <v>0</v>
      </c>
      <c r="J37" s="41">
        <f t="shared" si="4"/>
        <v>6</v>
      </c>
      <c r="K37" s="42">
        <f>WERTE!D11</f>
        <v>34</v>
      </c>
      <c r="L37" s="43">
        <f>$K$29*WERTE!B11+$K$30+WERTE!B11</f>
        <v>34.15942028985507</v>
      </c>
      <c r="M37" s="44">
        <f t="shared" si="3"/>
        <v>0.1594202898550705</v>
      </c>
    </row>
    <row r="38" spans="1:13" ht="12.75">
      <c r="A38">
        <f t="shared" si="2"/>
        <v>27</v>
      </c>
      <c r="B38">
        <f>COUNTIF(WERTE!$E$6:$E$30,A38)</f>
        <v>0</v>
      </c>
      <c r="D38">
        <f t="shared" si="1"/>
        <v>46</v>
      </c>
      <c r="E38">
        <f>COUNTIF(WERTE!$D$6:$D$30,D38)</f>
        <v>0</v>
      </c>
      <c r="G38">
        <f>IF(AND(D38&gt;=WERTE!$G$3,D38&lt;=WERTE!$G$4),E38,0)</f>
        <v>0</v>
      </c>
      <c r="H38">
        <f>IF($D38&lt;WERTE!$G$3,$E38,0)</f>
        <v>0</v>
      </c>
      <c r="I38">
        <f>IF($D38&gt;WERTE!$G$4,$E38,0)</f>
        <v>0</v>
      </c>
      <c r="J38" s="41">
        <f t="shared" si="4"/>
        <v>7</v>
      </c>
      <c r="K38" s="42">
        <f>WERTE!D12</f>
        <v>23</v>
      </c>
      <c r="L38" s="43">
        <f>$K$29*WERTE!B12+$K$30+WERTE!B12</f>
        <v>24.678971834837295</v>
      </c>
      <c r="M38" s="44">
        <f t="shared" si="3"/>
        <v>1.678971834837295</v>
      </c>
    </row>
    <row r="39" spans="1:13" ht="12.75">
      <c r="A39">
        <f t="shared" si="2"/>
        <v>28</v>
      </c>
      <c r="B39">
        <f>COUNTIF(WERTE!$E$6:$E$30,A39)</f>
        <v>0</v>
      </c>
      <c r="D39">
        <f t="shared" si="1"/>
        <v>47</v>
      </c>
      <c r="E39">
        <f>COUNTIF(WERTE!$D$6:$D$30,D39)</f>
        <v>0</v>
      </c>
      <c r="G39">
        <f>IF(AND(D39&gt;=WERTE!$G$3,D39&lt;=WERTE!$G$4),E39,0)</f>
        <v>0</v>
      </c>
      <c r="H39">
        <f>IF($D39&lt;WERTE!$G$3,$E39,0)</f>
        <v>0</v>
      </c>
      <c r="I39">
        <f>IF($D39&gt;WERTE!$G$4,$E39,0)</f>
        <v>0</v>
      </c>
      <c r="J39" s="41">
        <f t="shared" si="4"/>
        <v>8</v>
      </c>
      <c r="K39" s="42">
        <f>WERTE!D13</f>
        <v>19</v>
      </c>
      <c r="L39" s="43">
        <f>$K$29*WERTE!B13+$K$30+WERTE!B13</f>
        <v>15.198523379819521</v>
      </c>
      <c r="M39" s="44">
        <f t="shared" si="3"/>
        <v>-3.8014766201804786</v>
      </c>
    </row>
    <row r="40" spans="1:13" ht="12.75">
      <c r="A40">
        <f t="shared" si="2"/>
        <v>29</v>
      </c>
      <c r="B40">
        <f>COUNTIF(WERTE!$E$6:$E$30,A40)</f>
        <v>0</v>
      </c>
      <c r="D40">
        <f t="shared" si="1"/>
        <v>48</v>
      </c>
      <c r="E40">
        <f>COUNTIF(WERTE!$D$6:$D$30,D40)</f>
        <v>0</v>
      </c>
      <c r="G40">
        <f>IF(AND(D40&gt;=WERTE!$G$3,D40&lt;=WERTE!$G$4),E40,0)</f>
        <v>0</v>
      </c>
      <c r="H40">
        <f>IF($D40&lt;WERTE!$G$3,$E40,0)</f>
        <v>0</v>
      </c>
      <c r="I40">
        <f>IF($D40&gt;WERTE!$G$4,$E40,0)</f>
        <v>0</v>
      </c>
      <c r="J40" s="41">
        <f t="shared" si="4"/>
        <v>9</v>
      </c>
      <c r="K40" s="42">
        <f>WERTE!D14</f>
        <v>14</v>
      </c>
      <c r="L40" s="43">
        <f>$K$29*WERTE!B14+$K$30+WERTE!B14</f>
        <v>13.302433688815965</v>
      </c>
      <c r="M40" s="44">
        <f t="shared" si="3"/>
        <v>-0.6975663111840351</v>
      </c>
    </row>
    <row r="41" spans="1:13" ht="12.75">
      <c r="A41">
        <f t="shared" si="2"/>
        <v>30</v>
      </c>
      <c r="B41">
        <f>COUNTIF(WERTE!$E$6:$E$30,A41)</f>
        <v>0</v>
      </c>
      <c r="D41">
        <f t="shared" si="1"/>
        <v>49</v>
      </c>
      <c r="E41">
        <f>COUNTIF(WERTE!$D$6:$D$30,D41)</f>
        <v>0</v>
      </c>
      <c r="G41">
        <f>IF(AND(D41&gt;=WERTE!$G$3,D41&lt;=WERTE!$G$4),E41,0)</f>
        <v>0</v>
      </c>
      <c r="H41">
        <f>IF($D41&lt;WERTE!$G$3,$E41,0)</f>
        <v>0</v>
      </c>
      <c r="I41">
        <f>IF($D41&gt;WERTE!$G$4,$E41,0)</f>
        <v>0</v>
      </c>
      <c r="J41" s="41">
        <f t="shared" si="4"/>
        <v>10</v>
      </c>
      <c r="K41" s="42">
        <f>WERTE!D15</f>
        <v>25</v>
      </c>
      <c r="L41" s="43">
        <f>$K$29*WERTE!B15+$K$30+WERTE!B15</f>
        <v>26.57506152584085</v>
      </c>
      <c r="M41" s="44">
        <f t="shared" si="3"/>
        <v>1.5750615258408516</v>
      </c>
    </row>
    <row r="42" spans="1:13" ht="12.75">
      <c r="A42">
        <f t="shared" si="2"/>
        <v>31</v>
      </c>
      <c r="B42">
        <f>COUNTIF(WERTE!$E$6:$E$30,A42)</f>
        <v>0</v>
      </c>
      <c r="D42">
        <f t="shared" si="1"/>
        <v>50</v>
      </c>
      <c r="E42">
        <f>COUNTIF(WERTE!$D$6:$D$30,D42)</f>
        <v>0</v>
      </c>
      <c r="G42">
        <f>IF(AND(D42&gt;=WERTE!$G$3,D42&lt;=WERTE!$G$4),E42,0)</f>
        <v>0</v>
      </c>
      <c r="H42">
        <f>IF($D42&lt;WERTE!$G$3,$E42,0)</f>
        <v>0</v>
      </c>
      <c r="I42">
        <f>IF($D42&gt;WERTE!$G$4,$E42,0)</f>
        <v>0</v>
      </c>
      <c r="J42" s="41">
        <f t="shared" si="4"/>
        <v>11</v>
      </c>
      <c r="K42" s="42">
        <f>WERTE!D16</f>
        <v>29</v>
      </c>
      <c r="L42" s="43">
        <f>$K$29*WERTE!B16+$K$30+WERTE!B16</f>
        <v>28.471151216844405</v>
      </c>
      <c r="M42" s="44">
        <f t="shared" si="3"/>
        <v>-0.5288487831555955</v>
      </c>
    </row>
    <row r="43" spans="1:13" ht="12.75">
      <c r="A43">
        <f t="shared" si="2"/>
        <v>32</v>
      </c>
      <c r="B43">
        <f>COUNTIF(WERTE!$E$6:$E$30,A43)</f>
        <v>0</v>
      </c>
      <c r="D43">
        <f t="shared" si="1"/>
        <v>51</v>
      </c>
      <c r="E43">
        <f>COUNTIF(WERTE!$D$6:$D$30,D43)</f>
        <v>0</v>
      </c>
      <c r="G43">
        <f>IF(AND(D43&gt;=WERTE!$G$3,D43&lt;=WERTE!$G$4),E43,0)</f>
        <v>0</v>
      </c>
      <c r="H43">
        <f>IF($D43&lt;WERTE!$G$3,$E43,0)</f>
        <v>0</v>
      </c>
      <c r="I43">
        <f>IF($D43&gt;WERTE!$G$4,$E43,0)</f>
        <v>0</v>
      </c>
      <c r="J43" s="41">
        <f t="shared" si="4"/>
        <v>12</v>
      </c>
      <c r="K43" s="42">
        <f>WERTE!D17</f>
        <v>35</v>
      </c>
      <c r="L43" s="43">
        <f>$K$29*WERTE!B17+$K$30+WERTE!B17</f>
        <v>30.36724090784796</v>
      </c>
      <c r="M43" s="44">
        <f t="shared" si="3"/>
        <v>-4.632759092152039</v>
      </c>
    </row>
    <row r="44" spans="1:13" ht="12.75">
      <c r="A44">
        <f t="shared" si="2"/>
        <v>33</v>
      </c>
      <c r="B44">
        <f>COUNTIF(WERTE!$E$6:$E$30,A44)</f>
        <v>0</v>
      </c>
      <c r="D44">
        <f t="shared" si="1"/>
        <v>52</v>
      </c>
      <c r="E44">
        <f>COUNTIF(WERTE!$D$6:$D$30,D44)</f>
        <v>0</v>
      </c>
      <c r="G44">
        <f>IF(AND(D44&gt;=WERTE!$G$3,D44&lt;=WERTE!$G$4),E44,0)</f>
        <v>0</v>
      </c>
      <c r="H44">
        <f>IF($D44&lt;WERTE!$G$3,$E44,0)</f>
        <v>0</v>
      </c>
      <c r="I44">
        <f>IF($D44&gt;WERTE!$G$4,$E44,0)</f>
        <v>0</v>
      </c>
      <c r="J44" s="41">
        <f t="shared" si="4"/>
        <v>13</v>
      </c>
      <c r="K44" s="42">
        <f>WERTE!D18</f>
        <v>40</v>
      </c>
      <c r="L44" s="43">
        <f>$K$29*WERTE!B18+$K$30+WERTE!B18</f>
        <v>39.84768936286574</v>
      </c>
      <c r="M44" s="44">
        <f t="shared" si="3"/>
        <v>-0.15231063713426352</v>
      </c>
    </row>
    <row r="45" spans="1:13" ht="12.75">
      <c r="A45">
        <f t="shared" si="2"/>
        <v>34</v>
      </c>
      <c r="B45">
        <f>COUNTIF(WERTE!$E$6:$E$30,A45)</f>
        <v>0</v>
      </c>
      <c r="D45">
        <f t="shared" si="1"/>
        <v>53</v>
      </c>
      <c r="E45">
        <f>COUNTIF(WERTE!$D$6:$D$30,D45)</f>
        <v>0</v>
      </c>
      <c r="G45">
        <f>IF(AND(D45&gt;=WERTE!$G$3,D45&lt;=WERTE!$G$4),E45,0)</f>
        <v>0</v>
      </c>
      <c r="H45">
        <f>IF($D45&lt;WERTE!$G$3,$E45,0)</f>
        <v>0</v>
      </c>
      <c r="I45">
        <f>IF($D45&gt;WERTE!$G$4,$E45,0)</f>
        <v>0</v>
      </c>
      <c r="J45" s="41">
        <f t="shared" si="4"/>
        <v>14</v>
      </c>
      <c r="K45" s="42">
        <f>WERTE!D19</f>
        <v>28</v>
      </c>
      <c r="L45" s="43">
        <f>$K$29*WERTE!B19+$K$30+WERTE!B19</f>
        <v>24.678971834837295</v>
      </c>
      <c r="M45" s="44">
        <f t="shared" si="3"/>
        <v>-3.321028165162705</v>
      </c>
    </row>
    <row r="46" spans="1:13" ht="12.75">
      <c r="A46">
        <f t="shared" si="2"/>
        <v>35</v>
      </c>
      <c r="B46">
        <f>COUNTIF(WERTE!$E$6:$E$30,A46)</f>
        <v>0</v>
      </c>
      <c r="D46">
        <f t="shared" si="1"/>
        <v>54</v>
      </c>
      <c r="E46">
        <f>COUNTIF(WERTE!$D$6:$D$30,D46)</f>
        <v>0</v>
      </c>
      <c r="G46">
        <f>IF(AND(D46&gt;=WERTE!$G$3,D46&lt;=WERTE!$G$4),E46,0)</f>
        <v>0</v>
      </c>
      <c r="H46">
        <f>IF($D46&lt;WERTE!$G$3,$E46,0)</f>
        <v>0</v>
      </c>
      <c r="I46">
        <f>IF($D46&gt;WERTE!$G$4,$E46,0)</f>
        <v>0</v>
      </c>
      <c r="J46" s="41">
        <f t="shared" si="4"/>
        <v>15</v>
      </c>
      <c r="K46" s="42">
        <f>WERTE!D20</f>
        <v>22</v>
      </c>
      <c r="L46" s="43">
        <f>$K$29*WERTE!B20+$K$30+WERTE!B20</f>
        <v>24.678971834837295</v>
      </c>
      <c r="M46" s="44">
        <f t="shared" si="3"/>
        <v>2.678971834837295</v>
      </c>
    </row>
    <row r="47" spans="1:13" ht="12.75">
      <c r="A47">
        <f t="shared" si="2"/>
        <v>36</v>
      </c>
      <c r="B47">
        <f>COUNTIF(WERTE!$E$6:$E$30,A47)</f>
        <v>0</v>
      </c>
      <c r="D47">
        <f t="shared" si="1"/>
        <v>55</v>
      </c>
      <c r="E47">
        <f>COUNTIF(WERTE!$D$6:$D$30,D47)</f>
        <v>0</v>
      </c>
      <c r="G47">
        <f>IF(AND(D47&gt;=WERTE!$G$3,D47&lt;=WERTE!$G$4),E47,0)</f>
        <v>0</v>
      </c>
      <c r="H47">
        <f>IF($D47&lt;WERTE!$G$3,$E47,0)</f>
        <v>0</v>
      </c>
      <c r="I47">
        <f>IF($D47&gt;WERTE!$G$4,$E47,0)</f>
        <v>0</v>
      </c>
      <c r="J47" s="41">
        <f t="shared" si="4"/>
        <v>16</v>
      </c>
      <c r="K47" s="42">
        <f>WERTE!D21</f>
        <v>19</v>
      </c>
      <c r="L47" s="43">
        <f>$K$29*WERTE!B21+$K$30+WERTE!B21</f>
        <v>20.886792452830186</v>
      </c>
      <c r="M47" s="44">
        <f t="shared" si="3"/>
        <v>1.8867924528301856</v>
      </c>
    </row>
    <row r="48" spans="1:13" ht="12.75">
      <c r="A48">
        <f t="shared" si="2"/>
        <v>37</v>
      </c>
      <c r="B48">
        <f>COUNTIF(WERTE!$E$6:$E$30,A48)</f>
        <v>0</v>
      </c>
      <c r="D48">
        <f t="shared" si="1"/>
        <v>56</v>
      </c>
      <c r="E48">
        <f>COUNTIF(WERTE!$D$6:$D$30,D48)</f>
        <v>0</v>
      </c>
      <c r="G48">
        <f>IF(AND(D48&gt;=WERTE!$G$3,D48&lt;=WERTE!$G$4),E48,0)</f>
        <v>0</v>
      </c>
      <c r="H48">
        <f>IF($D48&lt;WERTE!$G$3,$E48,0)</f>
        <v>0</v>
      </c>
      <c r="I48">
        <f>IF($D48&gt;WERTE!$G$4,$E48,0)</f>
        <v>0</v>
      </c>
      <c r="J48" s="41">
        <f t="shared" si="4"/>
        <v>17</v>
      </c>
      <c r="K48" s="42">
        <f>WERTE!D22</f>
        <v>25</v>
      </c>
      <c r="L48" s="43">
        <f>$K$29*WERTE!B22+$K$30+WERTE!B22</f>
        <v>26.57506152584085</v>
      </c>
      <c r="M48" s="44">
        <f t="shared" si="3"/>
        <v>1.5750615258408516</v>
      </c>
    </row>
    <row r="49" spans="1:13" ht="12.75">
      <c r="A49">
        <f t="shared" si="2"/>
        <v>38</v>
      </c>
      <c r="B49">
        <f>COUNTIF(WERTE!$E$6:$E$30,A49)</f>
        <v>0</v>
      </c>
      <c r="D49">
        <f t="shared" si="1"/>
        <v>57</v>
      </c>
      <c r="E49">
        <f>COUNTIF(WERTE!$D$6:$D$30,D49)</f>
        <v>0</v>
      </c>
      <c r="G49">
        <f>IF(AND(D49&gt;=WERTE!$G$3,D49&lt;=WERTE!$G$4),E49,0)</f>
        <v>0</v>
      </c>
      <c r="H49">
        <f>IF($D49&lt;WERTE!$G$3,$E49,0)</f>
        <v>0</v>
      </c>
      <c r="I49">
        <f>IF($D49&gt;WERTE!$G$4,$E49,0)</f>
        <v>0</v>
      </c>
      <c r="J49" s="41">
        <f t="shared" si="4"/>
        <v>18</v>
      </c>
      <c r="K49" s="42">
        <f>WERTE!D23</f>
        <v>18</v>
      </c>
      <c r="L49" s="43">
        <f>$K$29*WERTE!B23+$K$30+WERTE!B23</f>
        <v>20.886792452830186</v>
      </c>
      <c r="M49" s="44">
        <f t="shared" si="3"/>
        <v>2.8867924528301856</v>
      </c>
    </row>
    <row r="50" spans="1:13" ht="12.75">
      <c r="A50">
        <f t="shared" si="2"/>
        <v>39</v>
      </c>
      <c r="B50">
        <f>COUNTIF(WERTE!$E$6:$E$30,A50)</f>
        <v>0</v>
      </c>
      <c r="D50">
        <f t="shared" si="1"/>
        <v>58</v>
      </c>
      <c r="E50">
        <f>COUNTIF(WERTE!$D$6:$D$30,D50)</f>
        <v>0</v>
      </c>
      <c r="G50">
        <f>IF(AND(D50&gt;=WERTE!$G$3,D50&lt;=WERTE!$G$4),E50,0)</f>
        <v>0</v>
      </c>
      <c r="H50">
        <f>IF($D50&lt;WERTE!$G$3,$E50,0)</f>
        <v>0</v>
      </c>
      <c r="I50">
        <f>IF($D50&gt;WERTE!$G$4,$E50,0)</f>
        <v>0</v>
      </c>
      <c r="J50" s="41">
        <f t="shared" si="4"/>
        <v>19</v>
      </c>
      <c r="K50" s="42">
        <f>WERTE!D24</f>
        <v>28</v>
      </c>
      <c r="L50" s="43">
        <f>$K$29*WERTE!B24+$K$30+WERTE!B24</f>
        <v>30.36724090784796</v>
      </c>
      <c r="M50" s="44">
        <f t="shared" si="3"/>
        <v>2.367240907847961</v>
      </c>
    </row>
    <row r="51" spans="1:13" ht="12.75">
      <c r="A51">
        <f t="shared" si="2"/>
        <v>40</v>
      </c>
      <c r="B51">
        <f>COUNTIF(WERTE!$E$6:$E$30,A51)</f>
        <v>0</v>
      </c>
      <c r="D51">
        <f t="shared" si="1"/>
        <v>59</v>
      </c>
      <c r="E51">
        <f>COUNTIF(WERTE!$D$6:$D$30,D51)</f>
        <v>0</v>
      </c>
      <c r="G51">
        <f>IF(AND(D51&gt;=WERTE!$G$3,D51&lt;=WERTE!$G$4),E51,0)</f>
        <v>0</v>
      </c>
      <c r="H51">
        <f>IF($D51&lt;WERTE!$G$3,$E51,0)</f>
        <v>0</v>
      </c>
      <c r="I51">
        <f>IF($D51&gt;WERTE!$G$4,$E51,0)</f>
        <v>0</v>
      </c>
      <c r="J51" s="41">
        <f t="shared" si="4"/>
        <v>20</v>
      </c>
      <c r="K51" s="42">
        <f>WERTE!D25</f>
        <v>24</v>
      </c>
      <c r="L51" s="43">
        <f>$K$29*WERTE!B25+$K$30+WERTE!B25</f>
        <v>22.782882143833742</v>
      </c>
      <c r="M51" s="44">
        <f t="shared" si="3"/>
        <v>-1.217117856166258</v>
      </c>
    </row>
    <row r="52" spans="1:13" ht="12.75">
      <c r="A52">
        <f t="shared" si="2"/>
        <v>41</v>
      </c>
      <c r="B52">
        <f>COUNTIF(WERTE!$E$6:$E$30,A52)</f>
        <v>0</v>
      </c>
      <c r="D52">
        <f t="shared" si="1"/>
        <v>60</v>
      </c>
      <c r="E52">
        <f>COUNTIF(WERTE!$D$6:$D$30,D52)</f>
        <v>0</v>
      </c>
      <c r="G52">
        <f>IF(AND(D52&gt;=WERTE!$G$3,D52&lt;=WERTE!$G$4),E52,0)</f>
        <v>0</v>
      </c>
      <c r="H52">
        <f>IF($D52&lt;WERTE!$G$3,$E52,0)</f>
        <v>0</v>
      </c>
      <c r="I52">
        <f>IF($D52&gt;WERTE!$G$4,$E52,0)</f>
        <v>0</v>
      </c>
      <c r="J52" s="41">
        <f t="shared" si="4"/>
        <v>21</v>
      </c>
      <c r="K52" s="42">
        <f>WERTE!D26</f>
        <v>35</v>
      </c>
      <c r="L52" s="43">
        <f>$K$29*WERTE!B26+$K$30+WERTE!B26</f>
        <v>34.15942028985507</v>
      </c>
      <c r="M52" s="44">
        <f t="shared" si="3"/>
        <v>-0.8405797101449295</v>
      </c>
    </row>
    <row r="53" spans="1:13" ht="12.75">
      <c r="A53">
        <f t="shared" si="2"/>
        <v>42</v>
      </c>
      <c r="B53">
        <f>COUNTIF(WERTE!$E$6:$E$30,A53)</f>
        <v>0</v>
      </c>
      <c r="D53">
        <f t="shared" si="1"/>
        <v>61</v>
      </c>
      <c r="E53">
        <f>COUNTIF(WERTE!$D$6:$D$30,D53)</f>
        <v>0</v>
      </c>
      <c r="G53">
        <f>IF(AND(D53&gt;=WERTE!$G$3,D53&lt;=WERTE!$G$4),E53,0)</f>
        <v>0</v>
      </c>
      <c r="H53">
        <f>IF($D53&lt;WERTE!$G$3,$E53,0)</f>
        <v>0</v>
      </c>
      <c r="I53">
        <f>IF($D53&gt;WERTE!$G$4,$E53,0)</f>
        <v>0</v>
      </c>
      <c r="J53" s="41">
        <f t="shared" si="4"/>
        <v>22</v>
      </c>
      <c r="K53" s="42">
        <f>WERTE!D27</f>
        <v>22</v>
      </c>
      <c r="L53" s="43">
        <f>$K$29*WERTE!B27+$K$30+WERTE!B27</f>
        <v>20.886792452830186</v>
      </c>
      <c r="M53" s="44">
        <f t="shared" si="3"/>
        <v>-1.1132075471698144</v>
      </c>
    </row>
    <row r="54" spans="1:13" ht="12.75">
      <c r="A54">
        <f t="shared" si="2"/>
        <v>43</v>
      </c>
      <c r="B54">
        <f>COUNTIF(WERTE!$E$6:$E$30,A54)</f>
        <v>0</v>
      </c>
      <c r="D54">
        <f t="shared" si="1"/>
        <v>62</v>
      </c>
      <c r="E54">
        <f>COUNTIF(WERTE!$D$6:$D$30,D54)</f>
        <v>0</v>
      </c>
      <c r="G54">
        <f>IF(AND(D54&gt;=WERTE!$G$3,D54&lt;=WERTE!$G$4),E54,0)</f>
        <v>0</v>
      </c>
      <c r="H54">
        <f>IF($D54&lt;WERTE!$G$3,$E54,0)</f>
        <v>0</v>
      </c>
      <c r="I54">
        <f>IF($D54&gt;WERTE!$G$4,$E54,0)</f>
        <v>0</v>
      </c>
      <c r="J54" s="41">
        <f t="shared" si="4"/>
        <v>23</v>
      </c>
      <c r="K54" s="42">
        <f>WERTE!D28</f>
        <v>33</v>
      </c>
      <c r="L54" s="43">
        <f>$K$29*WERTE!B28+$K$30+WERTE!B28</f>
        <v>32.26333059885152</v>
      </c>
      <c r="M54" s="44">
        <f t="shared" si="3"/>
        <v>-0.7366694011484825</v>
      </c>
    </row>
    <row r="55" spans="1:13" ht="12.75">
      <c r="A55">
        <f t="shared" si="2"/>
        <v>44</v>
      </c>
      <c r="B55">
        <f>COUNTIF(WERTE!$E$6:$E$30,A55)</f>
        <v>0</v>
      </c>
      <c r="D55">
        <f t="shared" si="1"/>
        <v>63</v>
      </c>
      <c r="E55">
        <f>COUNTIF(WERTE!$D$6:$D$30,D55)</f>
        <v>0</v>
      </c>
      <c r="G55">
        <f>IF(AND(D55&gt;=WERTE!$G$3,D55&lt;=WERTE!$G$4),E55,0)</f>
        <v>0</v>
      </c>
      <c r="H55">
        <f>IF($D55&lt;WERTE!$G$3,$E55,0)</f>
        <v>0</v>
      </c>
      <c r="I55">
        <f>IF($D55&gt;WERTE!$G$4,$E55,0)</f>
        <v>0</v>
      </c>
      <c r="J55" s="41">
        <f t="shared" si="4"/>
        <v>24</v>
      </c>
      <c r="K55" s="42">
        <f>WERTE!D29</f>
        <v>22</v>
      </c>
      <c r="L55" s="43">
        <f>$K$29*WERTE!B29+$K$30+WERTE!B29</f>
        <v>20.886792452830186</v>
      </c>
      <c r="M55" s="44">
        <f t="shared" si="3"/>
        <v>-1.1132075471698144</v>
      </c>
    </row>
    <row r="56" spans="1:13" ht="12.75">
      <c r="A56">
        <f t="shared" si="2"/>
        <v>45</v>
      </c>
      <c r="B56">
        <f>COUNTIF(WERTE!$E$6:$E$30,A56)</f>
        <v>0</v>
      </c>
      <c r="D56">
        <f t="shared" si="1"/>
        <v>64</v>
      </c>
      <c r="E56">
        <f>COUNTIF(WERTE!$D$6:$D$30,D56)</f>
        <v>0</v>
      </c>
      <c r="G56">
        <f>IF(AND(D56&gt;=WERTE!$G$3,D56&lt;=WERTE!$G$4),E56,0)</f>
        <v>0</v>
      </c>
      <c r="H56">
        <f>IF($D56&lt;WERTE!$G$3,$E56,0)</f>
        <v>0</v>
      </c>
      <c r="I56">
        <f>IF($D56&gt;WERTE!$G$4,$E56,0)</f>
        <v>0</v>
      </c>
      <c r="J56" s="41">
        <f t="shared" si="4"/>
        <v>25</v>
      </c>
      <c r="K56" s="42">
        <f>WERTE!D30</f>
        <v>20</v>
      </c>
      <c r="L56" s="43">
        <f>$K$29*WERTE!B30+$K$30+WERTE!B30</f>
        <v>22.782882143833742</v>
      </c>
      <c r="M56" s="44">
        <f t="shared" si="3"/>
        <v>2.782882143833742</v>
      </c>
    </row>
    <row r="57" spans="1:9" ht="12.75">
      <c r="A57">
        <f t="shared" si="2"/>
        <v>46</v>
      </c>
      <c r="B57">
        <f>COUNTIF(WERTE!$E$6:$E$30,A57)</f>
        <v>0</v>
      </c>
      <c r="D57">
        <f t="shared" si="1"/>
        <v>65</v>
      </c>
      <c r="E57">
        <f>COUNTIF(WERTE!$D$6:$D$30,D57)</f>
        <v>0</v>
      </c>
      <c r="G57">
        <f>IF(AND(D57&gt;=WERTE!$G$3,D57&lt;=WERTE!$G$4),E57,0)</f>
        <v>0</v>
      </c>
      <c r="H57">
        <f>IF($D57&lt;WERTE!$G$3,$E57,0)</f>
        <v>0</v>
      </c>
      <c r="I57">
        <f>IF($D57&gt;WERTE!$G$4,$E57,0)</f>
        <v>0</v>
      </c>
    </row>
    <row r="58" spans="1:9" ht="12.75">
      <c r="A58">
        <f t="shared" si="2"/>
        <v>47</v>
      </c>
      <c r="B58">
        <f>COUNTIF(WERTE!$E$6:$E$30,A58)</f>
        <v>0</v>
      </c>
      <c r="G58">
        <f>IF(AND(D58&gt;=WERTE!$G$3,D58&lt;=WERTE!$G$4),E58,0)</f>
        <v>0</v>
      </c>
      <c r="H58">
        <f>IF($D58&lt;WERTE!$G$3,$E58,0)</f>
        <v>0</v>
      </c>
      <c r="I58">
        <f>IF($D58&gt;WERTE!$G$4,$E58,0)</f>
        <v>0</v>
      </c>
    </row>
    <row r="59" spans="1:9" ht="12.75">
      <c r="A59">
        <f t="shared" si="2"/>
        <v>48</v>
      </c>
      <c r="B59">
        <f>COUNTIF(WERTE!$E$6:$E$30,A59)</f>
        <v>0</v>
      </c>
      <c r="G59">
        <f>IF(AND(D59&gt;=WERTE!$G$3,D59&lt;=WERTE!$G$4),E59,0)</f>
        <v>0</v>
      </c>
      <c r="H59">
        <f>IF($D59&lt;WERTE!$G$3,$E59,0)</f>
        <v>0</v>
      </c>
      <c r="I59">
        <f>IF($D59&gt;WERTE!$G$4,$E59,0)</f>
        <v>0</v>
      </c>
    </row>
    <row r="60" spans="1:9" ht="12.75">
      <c r="A60">
        <f t="shared" si="2"/>
        <v>49</v>
      </c>
      <c r="B60">
        <f>COUNTIF(WERTE!$E$6:$E$30,A60)</f>
        <v>0</v>
      </c>
      <c r="G60">
        <f>IF(AND(D60&gt;=WERTE!$G$3,D60&lt;=WERTE!$G$4),E60,0)</f>
        <v>0</v>
      </c>
      <c r="H60">
        <f>IF($D60&lt;WERTE!$G$3,$E60,0)</f>
        <v>0</v>
      </c>
      <c r="I60">
        <f>IF($D60&gt;WERTE!$G$4,$E60,0)</f>
        <v>0</v>
      </c>
    </row>
    <row r="61" spans="1:9" ht="12.75">
      <c r="A61">
        <f t="shared" si="2"/>
        <v>50</v>
      </c>
      <c r="B61">
        <f>COUNTIF(WERTE!$E$6:$E$30,A61)</f>
        <v>0</v>
      </c>
      <c r="G61">
        <f>IF(AND(D61&gt;=WERTE!$G$3,D61&lt;=WERTE!$G$4),E61,0)</f>
        <v>0</v>
      </c>
      <c r="H61">
        <f>IF($D61&lt;WERTE!$G$3,$E61,0)</f>
        <v>0</v>
      </c>
      <c r="I61">
        <f>IF($D61&gt;WERTE!$G$4,$E61,0)</f>
        <v>0</v>
      </c>
    </row>
    <row r="62" spans="1:9" ht="12.75">
      <c r="A62">
        <f t="shared" si="2"/>
        <v>51</v>
      </c>
      <c r="B62">
        <f>COUNTIF(WERTE!$E$6:$E$30,A62)</f>
        <v>0</v>
      </c>
      <c r="G62">
        <f>IF(AND(D62&gt;=WERTE!$G$3,D62&lt;=WERTE!$G$4),E62,0)</f>
        <v>0</v>
      </c>
      <c r="H62">
        <f>IF($D62&lt;WERTE!$G$3,$E62,0)</f>
        <v>0</v>
      </c>
      <c r="I62">
        <f>IF($D62&gt;WERTE!$G$4,$E62,0)</f>
        <v>0</v>
      </c>
    </row>
    <row r="63" spans="1:9" ht="12.75">
      <c r="A63">
        <f t="shared" si="2"/>
        <v>52</v>
      </c>
      <c r="B63">
        <f>COUNTIF(WERTE!$E$6:$E$30,A63)</f>
        <v>0</v>
      </c>
      <c r="E63" s="41">
        <f>SUM(E2:E62)</f>
        <v>25</v>
      </c>
      <c r="G63" s="41">
        <f>SUM(G2:G62)</f>
        <v>22</v>
      </c>
      <c r="H63" s="41">
        <f>SUM(H2:H62)</f>
        <v>2</v>
      </c>
      <c r="I63" s="41">
        <f>SUM(I2:I62)</f>
        <v>1</v>
      </c>
    </row>
    <row r="64" spans="1:2" ht="12.75">
      <c r="A64">
        <f t="shared" si="2"/>
        <v>53</v>
      </c>
      <c r="B64">
        <f>COUNTIF(WERTE!$E$6:$E$30,A64)</f>
        <v>0</v>
      </c>
    </row>
    <row r="65" spans="1:2" ht="12.75">
      <c r="A65">
        <f t="shared" si="2"/>
        <v>54</v>
      </c>
      <c r="B65">
        <f>COUNTIF(WERTE!$E$6:$E$30,A65)</f>
        <v>0</v>
      </c>
    </row>
    <row r="66" spans="1:7" ht="12.75">
      <c r="A66">
        <f t="shared" si="2"/>
        <v>55</v>
      </c>
      <c r="B66">
        <f>COUNTIF(WERTE!$E$6:$E$30,A66)</f>
        <v>0</v>
      </c>
      <c r="G66">
        <f>SLOPE(WERTE!$D$6:$D$30,WERTE!$B$6:$B$30)</f>
        <v>1.8960896910035552</v>
      </c>
    </row>
    <row r="67" spans="1:7" ht="12.75">
      <c r="A67">
        <f t="shared" si="2"/>
        <v>56</v>
      </c>
      <c r="B67">
        <f>COUNTIF(WERTE!$E$6:$E$30,A67)</f>
        <v>0</v>
      </c>
      <c r="G67">
        <f>INTERCEPT(WERTE!$D$6:$D$30,WERTE!$B$6:$B$30)</f>
        <v>-11.346732294230254</v>
      </c>
    </row>
    <row r="68" spans="1:7" ht="12.75">
      <c r="A68">
        <f t="shared" si="2"/>
        <v>57</v>
      </c>
      <c r="B68">
        <f>COUNTIF(WERTE!$E$6:$E$30,A68)</f>
        <v>0</v>
      </c>
      <c r="G68" t="s">
        <v>22</v>
      </c>
    </row>
    <row r="69" spans="1:2" ht="12.75">
      <c r="A69">
        <f t="shared" si="2"/>
        <v>58</v>
      </c>
      <c r="B69">
        <f>COUNTIF(WERTE!$E$6:$E$30,A69)</f>
        <v>0</v>
      </c>
    </row>
    <row r="70" spans="1:2" ht="12.75">
      <c r="A70">
        <f t="shared" si="2"/>
        <v>59</v>
      </c>
      <c r="B70">
        <f>COUNTIF(WERTE!$E$6:$E$30,A70)</f>
        <v>0</v>
      </c>
    </row>
    <row r="71" spans="1:2" ht="12.75">
      <c r="A71">
        <f t="shared" si="2"/>
        <v>60</v>
      </c>
      <c r="B71">
        <f>COUNTIF(WERTE!$E$6:$E$30,A71)</f>
        <v>0</v>
      </c>
    </row>
    <row r="72" spans="1:2" ht="12.75">
      <c r="A72">
        <f t="shared" si="2"/>
        <v>61</v>
      </c>
      <c r="B72">
        <f>COUNTIF(WERTE!$E$6:$E$30,A72)</f>
        <v>0</v>
      </c>
    </row>
    <row r="73" spans="1:2" ht="12.75">
      <c r="A73">
        <f t="shared" si="2"/>
        <v>62</v>
      </c>
      <c r="B73">
        <f>COUNTIF(WERTE!$E$6:$E$30,A73)</f>
        <v>0</v>
      </c>
    </row>
    <row r="74" spans="1:2" ht="12.75">
      <c r="A74">
        <f t="shared" si="2"/>
        <v>63</v>
      </c>
      <c r="B74">
        <f>COUNTIF(WERTE!$E$6:$E$30,A74)</f>
        <v>0</v>
      </c>
    </row>
    <row r="75" spans="1:2" ht="12.75">
      <c r="A75">
        <f t="shared" si="2"/>
        <v>64</v>
      </c>
      <c r="B75">
        <f>COUNTIF(WERTE!$E$6:$E$30,A75)</f>
        <v>0</v>
      </c>
    </row>
    <row r="76" spans="1:2" ht="12.75">
      <c r="A76">
        <f t="shared" si="2"/>
        <v>65</v>
      </c>
      <c r="B76">
        <f>COUNTIF(WERTE!$E$6:$E$30,A76)</f>
        <v>0</v>
      </c>
    </row>
    <row r="77" spans="1:2" ht="12.75">
      <c r="A77">
        <f t="shared" si="2"/>
        <v>66</v>
      </c>
      <c r="B77">
        <f>COUNTIF(WERTE!$E$6:$E$30,A77)</f>
        <v>0</v>
      </c>
    </row>
    <row r="78" spans="1:2" ht="12.75">
      <c r="A78">
        <f>A77+1</f>
        <v>67</v>
      </c>
      <c r="B78">
        <f>COUNTIF(WERTE!$E$6:$E$30,A78)</f>
        <v>0</v>
      </c>
    </row>
    <row r="79" spans="1:2" ht="12.75">
      <c r="A79">
        <f>A78+1</f>
        <v>68</v>
      </c>
      <c r="B79">
        <f>COUNTIF(WERTE!$E$6:$E$30,A79)</f>
        <v>0</v>
      </c>
    </row>
    <row r="80" spans="1:2" ht="12.75">
      <c r="A80">
        <f>A79+1</f>
        <v>69</v>
      </c>
      <c r="B80">
        <f>COUNTIF(WERTE!$E$6:$E$30,A80)</f>
        <v>0</v>
      </c>
    </row>
    <row r="81" spans="1:2" ht="12.75">
      <c r="A81">
        <f>A80+1</f>
        <v>70</v>
      </c>
      <c r="B81">
        <f>COUNTIF(WERTE!$E$6:$E$30,A81)</f>
        <v>0</v>
      </c>
    </row>
    <row r="82" ht="12.75">
      <c r="B82" s="41">
        <f>SUM(B12:B81)</f>
        <v>0</v>
      </c>
    </row>
  </sheetData>
  <sheetProtection/>
  <conditionalFormatting sqref="J32:J56">
    <cfRule type="expression" priority="1" dxfId="5" stopIfTrue="1">
      <formula>ABS(M32)&gt;10</formula>
    </cfRule>
  </conditionalFormatting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</dc:creator>
  <cp:keywords/>
  <dc:description/>
  <cp:lastModifiedBy>ASF</cp:lastModifiedBy>
  <cp:lastPrinted>2014-03-18T17:33:24Z</cp:lastPrinted>
  <dcterms:created xsi:type="dcterms:W3CDTF">2006-12-08T08:16:48Z</dcterms:created>
  <dcterms:modified xsi:type="dcterms:W3CDTF">2015-06-29T08:59:28Z</dcterms:modified>
  <cp:category/>
  <cp:version/>
  <cp:contentType/>
  <cp:contentStatus/>
</cp:coreProperties>
</file>